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9040" windowHeight="16440" activeTab="1"/>
  </bookViews>
  <sheets>
    <sheet name="Rekapitulace stavby" sheetId="1" r:id="rId1"/>
    <sheet name="Limnigraf" sheetId="2" r:id="rId2"/>
    <sheet name="Pokyny pro vyplnění" sheetId="3" r:id="rId3"/>
  </sheets>
  <definedNames>
    <definedName name="_xlnm._FilterDatabase" localSheetId="1" hidden="1">Limnigraf!$C$94:$K$236</definedName>
    <definedName name="_xlnm.Print_Titles" localSheetId="1">Limnigraf!$94:$94</definedName>
    <definedName name="_xlnm.Print_Titles" localSheetId="0">'Rekapitulace stavby'!$49:$49</definedName>
    <definedName name="_xlnm.Print_Area" localSheetId="1">Limnigraf!$C$4:$J$38,Limnigraf!$C$44:$J$74,Limnigraf!$C$80:$K$244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J240" i="2" l="1"/>
  <c r="J234" i="2" l="1"/>
  <c r="J241" i="2"/>
  <c r="J239" i="2"/>
  <c r="J238" i="2"/>
  <c r="J237" i="2"/>
  <c r="J120" i="2" l="1"/>
  <c r="J121" i="2"/>
  <c r="J160" i="2" l="1"/>
  <c r="J65" i="2" s="1"/>
  <c r="AY53" i="1"/>
  <c r="AX53" i="1"/>
  <c r="BI234" i="2"/>
  <c r="BH234" i="2"/>
  <c r="BG234" i="2"/>
  <c r="BF234" i="2"/>
  <c r="T234" i="2"/>
  <c r="R234" i="2"/>
  <c r="P234" i="2"/>
  <c r="BK234" i="2"/>
  <c r="BE234" i="2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BE209" i="2"/>
  <c r="BI207" i="2"/>
  <c r="BH207" i="2"/>
  <c r="BG207" i="2"/>
  <c r="BF207" i="2"/>
  <c r="T207" i="2"/>
  <c r="R207" i="2"/>
  <c r="P207" i="2"/>
  <c r="BK207" i="2"/>
  <c r="J207" i="2"/>
  <c r="BE207" i="2" s="1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R203" i="2"/>
  <c r="P203" i="2"/>
  <c r="BK203" i="2"/>
  <c r="J203" i="2"/>
  <c r="BI200" i="2"/>
  <c r="BH200" i="2"/>
  <c r="BG200" i="2"/>
  <c r="BF200" i="2"/>
  <c r="T200" i="2"/>
  <c r="R200" i="2"/>
  <c r="P200" i="2"/>
  <c r="BK200" i="2"/>
  <c r="J200" i="2"/>
  <c r="BE200" i="2" s="1"/>
  <c r="BI198" i="2"/>
  <c r="BH198" i="2"/>
  <c r="BG198" i="2"/>
  <c r="BF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I193" i="2"/>
  <c r="BH193" i="2"/>
  <c r="BG193" i="2"/>
  <c r="BF193" i="2"/>
  <c r="T193" i="2"/>
  <c r="T192" i="2" s="1"/>
  <c r="R193" i="2"/>
  <c r="R192" i="2" s="1"/>
  <c r="P193" i="2"/>
  <c r="P192" i="2" s="1"/>
  <c r="BK193" i="2"/>
  <c r="BK192" i="2" s="1"/>
  <c r="J193" i="2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75" i="2"/>
  <c r="BH175" i="2"/>
  <c r="BG175" i="2"/>
  <c r="BF175" i="2"/>
  <c r="T175" i="2"/>
  <c r="R175" i="2"/>
  <c r="P175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29" i="2"/>
  <c r="BH129" i="2"/>
  <c r="BG129" i="2"/>
  <c r="BF129" i="2"/>
  <c r="T129" i="2"/>
  <c r="R129" i="2"/>
  <c r="P129" i="2"/>
  <c r="BK129" i="2"/>
  <c r="J129" i="2"/>
  <c r="BE129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BE121" i="2"/>
  <c r="BI120" i="2"/>
  <c r="BH120" i="2"/>
  <c r="BG120" i="2"/>
  <c r="BF120" i="2"/>
  <c r="T120" i="2"/>
  <c r="R120" i="2"/>
  <c r="P120" i="2"/>
  <c r="BK120" i="2"/>
  <c r="BE120" i="2"/>
  <c r="BI119" i="2"/>
  <c r="BH119" i="2"/>
  <c r="BG119" i="2"/>
  <c r="BF119" i="2"/>
  <c r="T119" i="2"/>
  <c r="R119" i="2"/>
  <c r="P119" i="2"/>
  <c r="BK119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BE111" i="2"/>
  <c r="BI109" i="2"/>
  <c r="BH109" i="2"/>
  <c r="BG109" i="2"/>
  <c r="BF109" i="2"/>
  <c r="T109" i="2"/>
  <c r="R109" i="2"/>
  <c r="P109" i="2"/>
  <c r="BK109" i="2"/>
  <c r="BE109" i="2"/>
  <c r="BI101" i="2"/>
  <c r="BH101" i="2"/>
  <c r="BG101" i="2"/>
  <c r="BF101" i="2"/>
  <c r="T101" i="2"/>
  <c r="R101" i="2"/>
  <c r="P101" i="2"/>
  <c r="BK101" i="2"/>
  <c r="BE101" i="2"/>
  <c r="BI100" i="2"/>
  <c r="BH100" i="2"/>
  <c r="BG100" i="2"/>
  <c r="BF100" i="2"/>
  <c r="T100" i="2"/>
  <c r="R100" i="2"/>
  <c r="P100" i="2"/>
  <c r="BK100" i="2"/>
  <c r="BE100" i="2"/>
  <c r="BI99" i="2"/>
  <c r="BH99" i="2"/>
  <c r="BG99" i="2"/>
  <c r="BF99" i="2"/>
  <c r="T99" i="2"/>
  <c r="R99" i="2"/>
  <c r="P99" i="2"/>
  <c r="BK99" i="2"/>
  <c r="BE99" i="2"/>
  <c r="BI98" i="2"/>
  <c r="BH98" i="2"/>
  <c r="BG98" i="2"/>
  <c r="BF98" i="2"/>
  <c r="T98" i="2"/>
  <c r="R98" i="2"/>
  <c r="P98" i="2"/>
  <c r="BK98" i="2"/>
  <c r="J98" i="2"/>
  <c r="F89" i="2"/>
  <c r="E87" i="2"/>
  <c r="F53" i="2"/>
  <c r="E51" i="2"/>
  <c r="J23" i="2"/>
  <c r="E23" i="2"/>
  <c r="J91" i="2" s="1"/>
  <c r="J22" i="2"/>
  <c r="J20" i="2"/>
  <c r="E20" i="2"/>
  <c r="F92" i="2" s="1"/>
  <c r="J19" i="2"/>
  <c r="J17" i="2"/>
  <c r="E17" i="2"/>
  <c r="F91" i="2" s="1"/>
  <c r="J16" i="2"/>
  <c r="J89" i="2"/>
  <c r="E7" i="2"/>
  <c r="E47" i="2" s="1"/>
  <c r="AS52" i="1"/>
  <c r="AS51" i="1"/>
  <c r="L47" i="1"/>
  <c r="AM46" i="1"/>
  <c r="L46" i="1"/>
  <c r="AM44" i="1"/>
  <c r="L44" i="1"/>
  <c r="L42" i="1"/>
  <c r="L41" i="1"/>
  <c r="BE98" i="2" l="1"/>
  <c r="BE151" i="2"/>
  <c r="BE162" i="2"/>
  <c r="BE169" i="2"/>
  <c r="BE193" i="2"/>
  <c r="BE188" i="2"/>
  <c r="BE196" i="2"/>
  <c r="BE203" i="2"/>
  <c r="BE119" i="2"/>
  <c r="BK236" i="2"/>
  <c r="T236" i="2"/>
  <c r="R118" i="2"/>
  <c r="T195" i="2"/>
  <c r="T194" i="2" s="1"/>
  <c r="BK202" i="2"/>
  <c r="T202" i="2"/>
  <c r="T201" i="2" s="1"/>
  <c r="R195" i="2"/>
  <c r="R194" i="2" s="1"/>
  <c r="P150" i="2"/>
  <c r="P236" i="2"/>
  <c r="R236" i="2"/>
  <c r="T161" i="2"/>
  <c r="T168" i="2"/>
  <c r="P195" i="2"/>
  <c r="P194" i="2" s="1"/>
  <c r="J33" i="2"/>
  <c r="AW53" i="1" s="1"/>
  <c r="T97" i="2"/>
  <c r="P118" i="2"/>
  <c r="R168" i="2"/>
  <c r="P168" i="2"/>
  <c r="T187" i="2"/>
  <c r="P97" i="2"/>
  <c r="R150" i="2"/>
  <c r="P161" i="2"/>
  <c r="BK187" i="2"/>
  <c r="P202" i="2"/>
  <c r="P201" i="2" s="1"/>
  <c r="R97" i="2"/>
  <c r="T118" i="2"/>
  <c r="T150" i="2"/>
  <c r="R161" i="2"/>
  <c r="R187" i="2"/>
  <c r="P187" i="2"/>
  <c r="BK195" i="2"/>
  <c r="R202" i="2"/>
  <c r="R201" i="2" s="1"/>
  <c r="BK161" i="2"/>
  <c r="BK168" i="2"/>
  <c r="F34" i="2"/>
  <c r="BB53" i="1" s="1"/>
  <c r="BB52" i="1" s="1"/>
  <c r="BB51" i="1" s="1"/>
  <c r="BK97" i="2"/>
  <c r="F36" i="2"/>
  <c r="BD53" i="1" s="1"/>
  <c r="BD52" i="1" s="1"/>
  <c r="BD51" i="1" s="1"/>
  <c r="W30" i="1" s="1"/>
  <c r="F33" i="2"/>
  <c r="BA53" i="1" s="1"/>
  <c r="BA52" i="1" s="1"/>
  <c r="AW52" i="1" s="1"/>
  <c r="BK118" i="2"/>
  <c r="F35" i="2"/>
  <c r="BC53" i="1" s="1"/>
  <c r="BC52" i="1" s="1"/>
  <c r="BC51" i="1" s="1"/>
  <c r="BK150" i="2"/>
  <c r="J53" i="2"/>
  <c r="J55" i="2"/>
  <c r="E83" i="2"/>
  <c r="F56" i="2"/>
  <c r="F55" i="2"/>
  <c r="AZ53" i="1" l="1"/>
  <c r="AZ52" i="1" s="1"/>
  <c r="AZ51" i="1" s="1"/>
  <c r="AV53" i="1"/>
  <c r="AT53" i="1" s="1"/>
  <c r="BK194" i="2"/>
  <c r="BK201" i="2"/>
  <c r="T96" i="2"/>
  <c r="T95" i="2" s="1"/>
  <c r="P96" i="2"/>
  <c r="P95" i="2" s="1"/>
  <c r="AU53" i="1" s="1"/>
  <c r="AU52" i="1" s="1"/>
  <c r="AU51" i="1" s="1"/>
  <c r="R96" i="2"/>
  <c r="R95" i="2" s="1"/>
  <c r="BA51" i="1"/>
  <c r="W27" i="1" s="1"/>
  <c r="AY52" i="1"/>
  <c r="AX52" i="1"/>
  <c r="BK96" i="2"/>
  <c r="AX51" i="1"/>
  <c r="W28" i="1"/>
  <c r="AY51" i="1"/>
  <c r="W29" i="1"/>
  <c r="AV52" i="1" l="1"/>
  <c r="AT52" i="1" s="1"/>
  <c r="AW51" i="1"/>
  <c r="AK27" i="1" s="1"/>
  <c r="BK95" i="2"/>
  <c r="AV51" i="1"/>
  <c r="W26" i="1"/>
  <c r="AK26" i="1" l="1"/>
  <c r="AT51" i="1"/>
  <c r="J38" i="2" l="1"/>
  <c r="AG53" i="1" l="1"/>
  <c r="AG52" i="1" s="1"/>
  <c r="AG51" i="1" s="1"/>
  <c r="AN52" i="1" l="1"/>
  <c r="AN53" i="1"/>
  <c r="AN51" i="1"/>
  <c r="AK23" i="1"/>
  <c r="AK32" i="1" s="1"/>
</calcChain>
</file>

<file path=xl/sharedStrings.xml><?xml version="1.0" encoding="utf-8"?>
<sst xmlns="http://schemas.openxmlformats.org/spreadsheetml/2006/main" count="2292" uniqueCount="675">
  <si>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</si>
  <si>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</si>
  <si>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</si>
  <si>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</si>
  <si>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</si>
  <si>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</si>
  <si>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</si>
  <si>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{f536728e-764e-4939-a73d-b604a6961b8b}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</si>
  <si>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</si>
  <si>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</si>
  <si>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</si>
  <si>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</si>
  <si>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</si>
  <si>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</si>
  <si>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</si>
  <si>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</si>
  <si>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15140_2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</si>
  <si>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</si>
  <si>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</si>
  <si>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</si>
  <si>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</si>
  <si>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</si>
  <si>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</si>
  <si>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</si>
  <si>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</si>
  <si>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</si>
  <si>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</si>
  <si>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</si>
  <si>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</si>
  <si>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</si>
  <si>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</si>
  <si>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</si>
  <si>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</si>
  <si>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</si>
  <si>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</si>
  <si>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</si>
  <si>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</si>
  <si>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</si>
  <si>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</si>
  <si>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</si>
  <si>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</si>
  <si>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</si>
  <si>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</si>
  <si>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</si>
  <si>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</si>
  <si>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</si>
  <si>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</si>
  <si>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</si>
  <si>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</si>
  <si>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</si>
  <si>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</si>
  <si>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</si>
  <si>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</si>
  <si>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</si>
  <si>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</si>
  <si>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</si>
  <si>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</si>
  <si>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</si>
  <si>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</si>
  <si>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</si>
  <si>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</si>
  <si>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</si>
  <si>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</si>
  <si>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</si>
  <si>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</si>
  <si>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</si>
  <si>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</si>
  <si>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</si>
  <si>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Odpadní koryto</t>
  </si>
  <si>
    <t>STA</t>
  </si>
  <si>
    <t>1</t>
  </si>
  <si>
    <t>{a220152d-a0f2-4338-8599-0d4f1eacb30b}</t>
  </si>
  <si>
    <t>2</t>
  </si>
  <si>
    <t>/</t>
  </si>
  <si>
    <t>Limnigraf</t>
  </si>
  <si>
    <t>Soupis</t>
  </si>
  <si>
    <t>{56fd14ba-713e-4ab0-8df8-00a3b96f4c35}</t>
  </si>
  <si>
    <t>1) Krycí list soupisu</t>
  </si>
  <si>
    <t>2) Rekapitulace</t>
  </si>
  <si>
    <t>3) Soupis prací</t>
  </si>
  <si>
    <t>Zpět na list:</t>
  </si>
  <si>
    <t>Rekapitulace stavby</t>
  </si>
  <si>
    <t>naložení</t>
  </si>
  <si>
    <t>23,65</t>
  </si>
  <si>
    <t>KRYCÍ LIST SOUPISU</t>
  </si>
  <si>
    <t>Objekt: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</si>
  <si>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</si>
  <si>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</si>
  <si>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</si>
  <si>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</si>
  <si>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</si>
  <si>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</si>
  <si>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</si>
  <si>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</si>
  <si>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</si>
  <si>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</si>
  <si>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</si>
  <si>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</si>
  <si>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</si>
  <si>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</si>
  <si>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</si>
  <si>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</si>
  <si>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</si>
  <si>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</si>
  <si>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</si>
  <si>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</si>
  <si>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</si>
  <si>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</si>
  <si>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</si>
  <si>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</si>
  <si>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</si>
  <si>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</si>
  <si>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</si>
  <si>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</si>
  <si>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</si>
  <si>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</si>
  <si>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</si>
  <si>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</si>
  <si>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</si>
  <si>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</si>
  <si>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</si>
  <si>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</si>
  <si>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</si>
  <si>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</si>
  <si>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</si>
  <si>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115001104</t>
  </si>
  <si>
    <t>Převedení vody potrubím DN do 300</t>
  </si>
  <si>
    <t>m</t>
  </si>
  <si>
    <t>4</t>
  </si>
  <si>
    <t>-937065176</t>
  </si>
  <si>
    <t>121101101</t>
  </si>
  <si>
    <t>Sejmutí ornice s přemístěním na vzdálenost do 50 m</t>
  </si>
  <si>
    <t>m3</t>
  </si>
  <si>
    <t>-1034905909</t>
  </si>
  <si>
    <t>3</t>
  </si>
  <si>
    <t>127753102</t>
  </si>
  <si>
    <t>Vykopávky pod vodou dozerem s přemístěním výkopku do 50 m v hornině tř. 1 až 4 tl vrstvy do 1000  mm</t>
  </si>
  <si>
    <t>-860224557</t>
  </si>
  <si>
    <t>162301102</t>
  </si>
  <si>
    <t>Vodorovné přemístění do 1000 m výkopku/sypaniny z horniny tř. 1 až 4</t>
  </si>
  <si>
    <t>1306288170</t>
  </si>
  <si>
    <t>VV</t>
  </si>
  <si>
    <t>6,7 "ornice na MD"</t>
  </si>
  <si>
    <t>35,17 "Výkop na MD"</t>
  </si>
  <si>
    <t>Mezisoučet</t>
  </si>
  <si>
    <t>18,10 "Zásyp z MD"</t>
  </si>
  <si>
    <t>37*0,15 "Ohumusování z MD"</t>
  </si>
  <si>
    <t>Součet</t>
  </si>
  <si>
    <t>5</t>
  </si>
  <si>
    <t>167101101</t>
  </si>
  <si>
    <t>Nakládání výkopku z hornin tř. 1 až 4 do 100 m3</t>
  </si>
  <si>
    <t>2014225197</t>
  </si>
  <si>
    <t>6</t>
  </si>
  <si>
    <t>174101101</t>
  </si>
  <si>
    <t>Zásyp jam, šachet rýh nebo kolem objektů sypaninou se zhutněním</t>
  </si>
  <si>
    <t>-1968534625</t>
  </si>
  <si>
    <t>18,10</t>
  </si>
  <si>
    <t>7</t>
  </si>
  <si>
    <t>181301102</t>
  </si>
  <si>
    <t>Rozprostření ornice tl vrstvy do 150 mm pl do 500 m2 v rovině nebo ve svahu do 1:5</t>
  </si>
  <si>
    <t>m2</t>
  </si>
  <si>
    <t>-1955575139</t>
  </si>
  <si>
    <t>8</t>
  </si>
  <si>
    <t>181411131</t>
  </si>
  <si>
    <t>Založení parkového trávníku výsevem plochy do 1000 m2 v rovině a ve svahu do 1:5</t>
  </si>
  <si>
    <t>775592948</t>
  </si>
  <si>
    <t>9</t>
  </si>
  <si>
    <t>M</t>
  </si>
  <si>
    <t>00572472</t>
  </si>
  <si>
    <t>osivo směs travní krajinná-rovinná</t>
  </si>
  <si>
    <t>kg</t>
  </si>
  <si>
    <t>1601336781</t>
  </si>
  <si>
    <t>300*37/10000 "300 kg/ha"</t>
  </si>
  <si>
    <t>10</t>
  </si>
  <si>
    <t>185804312</t>
  </si>
  <si>
    <t>Zalití rostlin vodou plocha přes 20 m2</t>
  </si>
  <si>
    <t>-459478371</t>
  </si>
  <si>
    <t>Svislé a kompletní konstrukce</t>
  </si>
  <si>
    <t>11</t>
  </si>
  <si>
    <t>3 001.1</t>
  </si>
  <si>
    <t>kplt</t>
  </si>
  <si>
    <t>-1651927965</t>
  </si>
  <si>
    <t>12</t>
  </si>
  <si>
    <t>3 003.1</t>
  </si>
  <si>
    <t>Montáž limnigrafu</t>
  </si>
  <si>
    <t>213686705</t>
  </si>
  <si>
    <t>13</t>
  </si>
  <si>
    <t>3 004</t>
  </si>
  <si>
    <t>Doprava limnigrafu</t>
  </si>
  <si>
    <t>-1476785742</t>
  </si>
  <si>
    <t>14</t>
  </si>
  <si>
    <t>321321116</t>
  </si>
  <si>
    <t>Konstrukce vodních staveb ze ŽB mrazuvzdorného tř. C 30/37</t>
  </si>
  <si>
    <t>889138301</t>
  </si>
  <si>
    <t>2,24+0,61+2,4 "schodiště do koryta"</t>
  </si>
  <si>
    <t>1,34 "betonový práh"</t>
  </si>
  <si>
    <t>11,46 "žb práh"</t>
  </si>
  <si>
    <t>0,19 "schodiště do domku"</t>
  </si>
  <si>
    <t>0,57 "vtokový objekt"</t>
  </si>
  <si>
    <t>321351010</t>
  </si>
  <si>
    <t>Bednění konstrukcí vodních staveb rovinné - zřízení</t>
  </si>
  <si>
    <t>767195279</t>
  </si>
  <si>
    <t>9,14+2,93 "schody"</t>
  </si>
  <si>
    <t>44,44 "bednění prahu"</t>
  </si>
  <si>
    <t>1,5 "bednění schodu do LM"</t>
  </si>
  <si>
    <t>4,16 "bednění vtokového objektu"</t>
  </si>
  <si>
    <t>16</t>
  </si>
  <si>
    <t>321352010</t>
  </si>
  <si>
    <t>Bednění konstrukcí vodních staveb rovinné - odstranění</t>
  </si>
  <si>
    <t>-1012903221</t>
  </si>
  <si>
    <t>17</t>
  </si>
  <si>
    <t>321368211</t>
  </si>
  <si>
    <t>Výztuž železobetonových konstrukcí vodních staveb ze svařovaných sítí</t>
  </si>
  <si>
    <t>t</t>
  </si>
  <si>
    <t>-1603254688</t>
  </si>
  <si>
    <t>7,8*(18,02)/1000 "schody do koryta"</t>
  </si>
  <si>
    <t>7,8*55,64/1000 "práh"</t>
  </si>
  <si>
    <t>7,8*9,94/1000 "bet. plocha"</t>
  </si>
  <si>
    <t>7,8*5,23/1000 "vtokový objekt"</t>
  </si>
  <si>
    <t>18</t>
  </si>
  <si>
    <t>338171113</t>
  </si>
  <si>
    <t>Osazování sloupků a vzpěr plotových ocelových v 2,00 m se zabetonováním</t>
  </si>
  <si>
    <t>kus</t>
  </si>
  <si>
    <t>1719346584</t>
  </si>
  <si>
    <t>19</t>
  </si>
  <si>
    <t>553422520</t>
  </si>
  <si>
    <t>sloupek plotový průběžný pozinkovaný a komaxitový 2000/38x1,5 mm</t>
  </si>
  <si>
    <t>1153782321</t>
  </si>
  <si>
    <t>20</t>
  </si>
  <si>
    <t>553422700</t>
  </si>
  <si>
    <t>vzpěra plotová 38x1,5 mm včetně krytky s uchem, 1500 mm</t>
  </si>
  <si>
    <t>-1254523918</t>
  </si>
  <si>
    <t>348101210</t>
  </si>
  <si>
    <t>Osazení vrat a vrátek k oplocení na ocelové sloupky do 2 m2</t>
  </si>
  <si>
    <t>-1816721453</t>
  </si>
  <si>
    <t>22</t>
  </si>
  <si>
    <t>3R002</t>
  </si>
  <si>
    <t xml:space="preserve">Branka pro oplocení 0,9x1,6 m </t>
  </si>
  <si>
    <t>1964615178</t>
  </si>
  <si>
    <t>23</t>
  </si>
  <si>
    <t>348401120</t>
  </si>
  <si>
    <t>Osazení oplocení ze strojového pletiva s napínacími dráty výšky do 1,6 m do 15° sklonu svahu</t>
  </si>
  <si>
    <t>1728293805</t>
  </si>
  <si>
    <t>24</t>
  </si>
  <si>
    <t>313247560</t>
  </si>
  <si>
    <t>pletivo drátěné se čtvercovými oky zapletené pozinkované 50 x 2 x 1600 mm</t>
  </si>
  <si>
    <t>709944963</t>
  </si>
  <si>
    <t>P</t>
  </si>
  <si>
    <t>Poznámka k položce:
Pro případné napnutí pletiva středovým napínacím drátem je tento nutné dokoupit</t>
  </si>
  <si>
    <t>Vodorovné konstrukce</t>
  </si>
  <si>
    <t>25</t>
  </si>
  <si>
    <t>451311531</t>
  </si>
  <si>
    <t>Podklad pro dlažbu z betonu prostého mrazuvzdorného tř. C 25/30 vrstva tl nad 150 do 200 mm</t>
  </si>
  <si>
    <t>-2095573664</t>
  </si>
  <si>
    <t>26</t>
  </si>
  <si>
    <t>451315135</t>
  </si>
  <si>
    <t>Podkladní nebo výplňová vrstva z betonu C 16/20 tl do 200 mm</t>
  </si>
  <si>
    <t>736827448</t>
  </si>
  <si>
    <t>37,4 "práh"</t>
  </si>
  <si>
    <t>1,2*1,2 "vtokový objekt"</t>
  </si>
  <si>
    <t>15,5 "práh"</t>
  </si>
  <si>
    <t>27</t>
  </si>
  <si>
    <t>463212121</t>
  </si>
  <si>
    <t>Rovnanina z lomového kamene s vyklínováním spár těženým kamenivem</t>
  </si>
  <si>
    <t>1682889864</t>
  </si>
  <si>
    <t>28</t>
  </si>
  <si>
    <t>465513127</t>
  </si>
  <si>
    <t>Dlažba z lomového kamene na cementovou maltu s vyspárováním tl 200 mm</t>
  </si>
  <si>
    <t>-609028410</t>
  </si>
  <si>
    <t>24,26+27,26+32,9</t>
  </si>
  <si>
    <t>Komunikace pozemní</t>
  </si>
  <si>
    <t>Úpravy povrchů, podlahy a osazování výplní</t>
  </si>
  <si>
    <t>29</t>
  </si>
  <si>
    <t>631311224</t>
  </si>
  <si>
    <t>Mazanina tl do 120 mm z betonu prostého se zvýšenými nároky na prostředí tř. C 25/30</t>
  </si>
  <si>
    <t>362141565</t>
  </si>
  <si>
    <t>1,77*0,05 "vyrovnání povrchu"</t>
  </si>
  <si>
    <t>30</t>
  </si>
  <si>
    <t>631311234</t>
  </si>
  <si>
    <t>Mazanina tl do 240 mm z betonu prostého se zvýšenými nároky na prostředí tř. C 25/30</t>
  </si>
  <si>
    <t>925451347</t>
  </si>
  <si>
    <t>1,49 "plocha kolem domu"</t>
  </si>
  <si>
    <t>31</t>
  </si>
  <si>
    <t>632622115</t>
  </si>
  <si>
    <t>Podklad tl 50 mm z obalovaného kameniva se zhutněním</t>
  </si>
  <si>
    <t>-304392716</t>
  </si>
  <si>
    <t>32</t>
  </si>
  <si>
    <t>632622120</t>
  </si>
  <si>
    <t>Podklad tl 100 mm z obalovaného kameniva se zhutněním</t>
  </si>
  <si>
    <t>1243060076</t>
  </si>
  <si>
    <t>Ostatní konstrukce a práce, bourání</t>
  </si>
  <si>
    <t>33</t>
  </si>
  <si>
    <t>936501111</t>
  </si>
  <si>
    <t>Limnigrafická lať na dubové fošně a profilu U 180</t>
  </si>
  <si>
    <t>-1598346926</t>
  </si>
  <si>
    <t>4,6</t>
  </si>
  <si>
    <t>34</t>
  </si>
  <si>
    <t>120901121</t>
  </si>
  <si>
    <t>Bourání zdiva z betonu prostého neprokládaného v odkopávkách nebo prokopávkách</t>
  </si>
  <si>
    <t>1953611202</t>
  </si>
  <si>
    <t>1,12 "patky oplocení"</t>
  </si>
  <si>
    <t>35</t>
  </si>
  <si>
    <t>960211251</t>
  </si>
  <si>
    <t>Bourání vodních staveb zděných z kamene nebo z cihel</t>
  </si>
  <si>
    <t>2056894128</t>
  </si>
  <si>
    <t>9,6+7,68+12,16 "dlažba do betonu"</t>
  </si>
  <si>
    <t>36</t>
  </si>
  <si>
    <t>120901123</t>
  </si>
  <si>
    <t>Bourání zdiva z ŽB nebo předpjatého betonu v odkopávkách nebo prokopávkách</t>
  </si>
  <si>
    <t>-1365303489</t>
  </si>
  <si>
    <t>1,7*1,7*2,4*0,2+2*(1,7*1,7*0,2) "odstranění limnigrafu"</t>
  </si>
  <si>
    <t>4,27 "odstranění opevnění kolem LM"</t>
  </si>
  <si>
    <t>0,31+1,62 "schodiště a zeď"</t>
  </si>
  <si>
    <t>11,46 "prahy"</t>
  </si>
  <si>
    <t>1,7 "vtokový objekt"</t>
  </si>
  <si>
    <t>37</t>
  </si>
  <si>
    <t>966071711</t>
  </si>
  <si>
    <t>Bourání sloupků a vzpěr plotových ocelových do 2,5 m zabetonovaných</t>
  </si>
  <si>
    <t>1789634192</t>
  </si>
  <si>
    <t>38</t>
  </si>
  <si>
    <t>966071821</t>
  </si>
  <si>
    <t>Rozebrání oplocení z drátěného pletiva se čtvercovými oky výšky do 1,6 m</t>
  </si>
  <si>
    <t>1242679279</t>
  </si>
  <si>
    <t>39</t>
  </si>
  <si>
    <t>966073810</t>
  </si>
  <si>
    <t>Rozebrání vrat a vrátek k oplocení plochy do 2 m2</t>
  </si>
  <si>
    <t>367329542</t>
  </si>
  <si>
    <t>40</t>
  </si>
  <si>
    <t>R 001</t>
  </si>
  <si>
    <t>Odstranění limnigrafické latě</t>
  </si>
  <si>
    <t>1269073795</t>
  </si>
  <si>
    <t>41</t>
  </si>
  <si>
    <t>R 002</t>
  </si>
  <si>
    <t>Odstranění potrubí PVC DN 125</t>
  </si>
  <si>
    <t>232601113</t>
  </si>
  <si>
    <t>997</t>
  </si>
  <si>
    <t>Přesun sutě</t>
  </si>
  <si>
    <t>42</t>
  </si>
  <si>
    <t>997013831</t>
  </si>
  <si>
    <t>Poplatek za uložení stavebního směsného odpadu na skládce (skládkovné)</t>
  </si>
  <si>
    <t>1884822616</t>
  </si>
  <si>
    <t>43</t>
  </si>
  <si>
    <t>997321511</t>
  </si>
  <si>
    <t>Vodorovná doprava suti a vybouraných hmot po suchu do 1 km</t>
  </si>
  <si>
    <t>148920117</t>
  </si>
  <si>
    <t>44</t>
  </si>
  <si>
    <t>997321519</t>
  </si>
  <si>
    <t>Příplatek ZKD 1km vodorovné dopravy suti a vybouraných hmot po suchu</t>
  </si>
  <si>
    <t>224531970</t>
  </si>
  <si>
    <t>20*1,332 "skládka do 20 km"</t>
  </si>
  <si>
    <t>998</t>
  </si>
  <si>
    <t>Přesun hmot</t>
  </si>
  <si>
    <t>45</t>
  </si>
  <si>
    <t>998332011</t>
  </si>
  <si>
    <t>Přesun hmot pro úpravy vodních toků a kanály</t>
  </si>
  <si>
    <t>-1162325360</t>
  </si>
  <si>
    <t>PSV</t>
  </si>
  <si>
    <t>Práce a dodávky PSV</t>
  </si>
  <si>
    <t>767</t>
  </si>
  <si>
    <t>Konstrukce zámečnické</t>
  </si>
  <si>
    <t>46</t>
  </si>
  <si>
    <t>767996702</t>
  </si>
  <si>
    <t>Demontáž atypických zámečnických konstrukcí řezáním hmotnosti jednotlivých dílů do 100 kg</t>
  </si>
  <si>
    <t>-750740919</t>
  </si>
  <si>
    <t>55 "odstranění česlí, odhad hmotnosti"</t>
  </si>
  <si>
    <t>47</t>
  </si>
  <si>
    <t>767 001</t>
  </si>
  <si>
    <t>Dodávka a montáž nerezových česlí 0,65x0,65 m</t>
  </si>
  <si>
    <t>-959033251</t>
  </si>
  <si>
    <t>Poznámka k položce:
- česlice pr. 10 mm s mezerami 20 mm</t>
  </si>
  <si>
    <t>48</t>
  </si>
  <si>
    <t>767 002</t>
  </si>
  <si>
    <t>2114752068</t>
  </si>
  <si>
    <t>Práce a dodávky M</t>
  </si>
  <si>
    <t>46-M</t>
  </si>
  <si>
    <t>Zemní práce při extr.mont.pracích</t>
  </si>
  <si>
    <t>49</t>
  </si>
  <si>
    <t>1 46</t>
  </si>
  <si>
    <t>Rozvaděč limnigrafu</t>
  </si>
  <si>
    <t>64</t>
  </si>
  <si>
    <t>1813594433</t>
  </si>
  <si>
    <t xml:space="preserve">Poznámka k položce:
Nástěnná plastová skříň pro min. 12 modulů, s průhledným víkem
Orientační rozměry 350x250x150mm
Napětová soustava: 3 N PE 400/230V ~50Hz / TN-C-S
Krytí: IP54/20
Přívod i vývody přes průchodky spodem i vrchem
Náplň:
1 ks - Čtyřpólový proudový chránič 25A, 30mA, zpožděný G
1 ks - Trojfázový jističový vývod s jističem 16A, char. C
1 ks - Jednofázový jističový vývod s jističem 16A, char. C
2 ks - Jednofázový jističový vývod s jističem 6A, char. B
1 sada - Řadové svorky
1 sada - Sběrnice N, PE
1 sada  - Ostatní materiál, jako jsou svorkový, propojovací materiál, průchodky, silikagel proti vlhkosti atd.
</t>
  </si>
  <si>
    <t>50</t>
  </si>
  <si>
    <t>2 46</t>
  </si>
  <si>
    <t>Skříň se zobrazovačem</t>
  </si>
  <si>
    <t>-862426439</t>
  </si>
  <si>
    <t>51</t>
  </si>
  <si>
    <t>3 46</t>
  </si>
  <si>
    <t>Čidlo měření hladiny v limnigrafu</t>
  </si>
  <si>
    <t>2077205600</t>
  </si>
  <si>
    <t>52</t>
  </si>
  <si>
    <t>4 46</t>
  </si>
  <si>
    <t>-627097935</t>
  </si>
  <si>
    <t>53</t>
  </si>
  <si>
    <t>460010011</t>
  </si>
  <si>
    <t>Vytyčení trasy vedení vzdušného silového nn v terénu přehledném</t>
  </si>
  <si>
    <t>km</t>
  </si>
  <si>
    <t>-131015804</t>
  </si>
  <si>
    <t>54</t>
  </si>
  <si>
    <t>460030001</t>
  </si>
  <si>
    <t>Sejmutí ornice ručně v hornině třídy 1, vrstva tloušťky do 15 cm</t>
  </si>
  <si>
    <t>1977798952</t>
  </si>
  <si>
    <t>135*0,15*0,35</t>
  </si>
  <si>
    <t>55</t>
  </si>
  <si>
    <t>460150164</t>
  </si>
  <si>
    <t>Hloubení kabelových zapažených i nezapažených rýh ručně š 35 cm, hl 80 cm, v hornině tř 4</t>
  </si>
  <si>
    <t>-1999688476</t>
  </si>
  <si>
    <t>56</t>
  </si>
  <si>
    <t>460150294</t>
  </si>
  <si>
    <t>Hloubení kabelových zapažených i nezapažených rýh ručně š 50 cm, hl 110 cm, v hornině tř 4</t>
  </si>
  <si>
    <t>-1715228685</t>
  </si>
  <si>
    <t>57</t>
  </si>
  <si>
    <t>460490012</t>
  </si>
  <si>
    <t>Krytí kabelů výstražnou fólií šířky 25 cm</t>
  </si>
  <si>
    <t>968308931</t>
  </si>
  <si>
    <t>58</t>
  </si>
  <si>
    <t>460520173</t>
  </si>
  <si>
    <t>Montáž trubek ochranných plastových ohebných do 90 mm uložených do rýhy</t>
  </si>
  <si>
    <t>1655201877</t>
  </si>
  <si>
    <t>59</t>
  </si>
  <si>
    <t>345713530</t>
  </si>
  <si>
    <t>trubka elektroinstalační ohebná Kopoflex, HDPE+LDPE KF 09075</t>
  </si>
  <si>
    <t>128</t>
  </si>
  <si>
    <t>-921180059</t>
  </si>
  <si>
    <t>Poznámka k položce:
EAN 8595057698338</t>
  </si>
  <si>
    <t>60</t>
  </si>
  <si>
    <t>460560164</t>
  </si>
  <si>
    <t>Zásyp rýh ručně šířky 35 cm, hloubky 80 cm, z horniny třídy 4</t>
  </si>
  <si>
    <t>-433269846</t>
  </si>
  <si>
    <t>61</t>
  </si>
  <si>
    <t>460560294</t>
  </si>
  <si>
    <t>Zásyp rýh ručně šířky 50 cm, hloubky 110 cm, z horniny třídy 4</t>
  </si>
  <si>
    <t>-1424630582</t>
  </si>
  <si>
    <t>62</t>
  </si>
  <si>
    <t>460620007</t>
  </si>
  <si>
    <t>Zatravnění včetně zalití vodou na rovině</t>
  </si>
  <si>
    <t>-420627857</t>
  </si>
  <si>
    <t>135*0,35</t>
  </si>
  <si>
    <t>63</t>
  </si>
  <si>
    <t>5 46</t>
  </si>
  <si>
    <t>Plastová elektroinstalační trubka včetně upevnění pomocí příchytek</t>
  </si>
  <si>
    <t>401707108</t>
  </si>
  <si>
    <t>6 46</t>
  </si>
  <si>
    <t>Vodič pospojování CY 6 mm2</t>
  </si>
  <si>
    <t>27690120</t>
  </si>
  <si>
    <t>65</t>
  </si>
  <si>
    <t>7 46</t>
  </si>
  <si>
    <t>Úprava a doplnění rozvaděče RM2 spodních výpustí</t>
  </si>
  <si>
    <t>ks</t>
  </si>
  <si>
    <t>-63068104</t>
  </si>
  <si>
    <t>Poznámka k položce:
Doplnění rozvaděče o trojfázový jističový vývod s jističem 25A
řadové svorky</t>
  </si>
  <si>
    <t>66</t>
  </si>
  <si>
    <t>8 46</t>
  </si>
  <si>
    <t>Kabel CYKY 5x4, včetně uložení, ukončení a označení</t>
  </si>
  <si>
    <t>1870707297</t>
  </si>
  <si>
    <t>67</t>
  </si>
  <si>
    <t>9 46</t>
  </si>
  <si>
    <t>Kabel TCEKFY 7Px1, včetně uložení, ukončení a označení</t>
  </si>
  <si>
    <t>1339523971</t>
  </si>
  <si>
    <t>68</t>
  </si>
  <si>
    <t>10 46</t>
  </si>
  <si>
    <t>Ekvipotenciální svorkovnice</t>
  </si>
  <si>
    <t>-879625963</t>
  </si>
  <si>
    <t>69</t>
  </si>
  <si>
    <t>11 46</t>
  </si>
  <si>
    <t>Výchozí revize elektroinstalace, včetně vypracování revizní zprávy</t>
  </si>
  <si>
    <t>-1626603034</t>
  </si>
  <si>
    <t>70</t>
  </si>
  <si>
    <t>12 46</t>
  </si>
  <si>
    <t>Jádrový průvrt DN 82 stěny stávající betonové šachty, zatěsnění chrániček</t>
  </si>
  <si>
    <t>-1637938512</t>
  </si>
  <si>
    <t>71</t>
  </si>
  <si>
    <t>13 46</t>
  </si>
  <si>
    <t>Zatěsnění chrániček - demontovatelné např. minerální vlnou</t>
  </si>
  <si>
    <t>1750795734</t>
  </si>
  <si>
    <t xml:space="preserve">Poznámka k položce:
vč. následná aplikace vodovzdorného expandujícího tmelu </t>
  </si>
  <si>
    <t>72</t>
  </si>
  <si>
    <t>14 46</t>
  </si>
  <si>
    <t>Uzemňovací vedení FeZn 30x4 mm založené do kabelové rýhy, uzemnění bude uloženo prvních 25m u limnigrafu</t>
  </si>
  <si>
    <t>-312611109</t>
  </si>
  <si>
    <t>Poznámka k položce:
včetně připojovací svorky a antikorozní ochrany spoje a vývodu</t>
  </si>
  <si>
    <t>OST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</si>
  <si>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</si>
  <si>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</si>
  <si>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</si>
  <si>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</si>
  <si>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</si>
  <si>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</si>
  <si>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</si>
  <si>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</si>
  <si>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</si>
  <si>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</si>
  <si>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</si>
  <si>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</si>
  <si>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</si>
  <si>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</si>
  <si>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</si>
  <si>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</si>
  <si>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</si>
  <si>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</si>
  <si>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</si>
  <si>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</si>
  <si>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</si>
  <si>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</si>
  <si>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</si>
  <si>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</si>
  <si>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</si>
  <si>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</si>
  <si>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</si>
  <si>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</si>
  <si>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</si>
  <si>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</si>
  <si>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</si>
  <si>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</si>
  <si>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</si>
  <si>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</si>
  <si>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</si>
  <si>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</si>
  <si>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</si>
  <si>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</si>
  <si>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</si>
  <si>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</si>
  <si>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</si>
  <si>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</si>
  <si>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</si>
  <si>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</si>
  <si>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</si>
  <si>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</si>
  <si>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</si>
  <si>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</si>
  <si>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</si>
  <si>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</si>
  <si>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</si>
  <si>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</si>
  <si>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</si>
  <si>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</si>
  <si>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</si>
  <si>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</si>
  <si>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</si>
  <si>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</si>
  <si>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</si>
  <si>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</si>
  <si>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</si>
  <si>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</si>
  <si>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</si>
  <si>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</si>
  <si>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</si>
  <si>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</si>
  <si>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</si>
  <si>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</si>
  <si>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</si>
  <si>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</si>
  <si>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</si>
  <si>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</si>
  <si>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</si>
  <si>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</si>
  <si>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</si>
  <si>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</si>
  <si>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</si>
  <si>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</si>
  <si>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</si>
  <si>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</si>
  <si>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</si>
  <si>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</si>
  <si>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</si>
  <si>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</si>
  <si>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</si>
  <si>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</si>
  <si>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</si>
  <si>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</si>
  <si>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</si>
  <si>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</si>
  <si>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</si>
  <si>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</si>
  <si>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</si>
  <si>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</si>
  <si>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</si>
  <si>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</si>
  <si>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</si>
  <si>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</si>
  <si>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</si>
  <si>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</si>
  <si>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</si>
  <si>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</si>
  <si>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</si>
  <si>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</si>
  <si>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</si>
  <si>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</si>
  <si>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</si>
  <si>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</si>
  <si>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</si>
  <si>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</si>
  <si>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</si>
  <si>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</si>
  <si>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</si>
  <si>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</si>
  <si>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</si>
  <si>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</si>
  <si>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</si>
  <si>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</si>
  <si>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</si>
  <si>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</si>
  <si>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</si>
  <si>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</si>
  <si>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</si>
  <si>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</si>
  <si>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</si>
  <si>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</si>
  <si>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</si>
  <si>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</si>
  <si>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</si>
  <si>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</si>
  <si>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</si>
  <si>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</si>
  <si>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</si>
  <si>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</si>
  <si>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</si>
  <si>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</si>
  <si>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</si>
  <si>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</si>
  <si>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</si>
  <si>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</si>
  <si>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</si>
  <si>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</si>
  <si>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</si>
  <si>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</si>
  <si>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</si>
  <si>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</si>
  <si>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</si>
  <si>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</si>
  <si>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</si>
  <si>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</si>
  <si>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</si>
  <si>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</si>
  <si>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</si>
  <si>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</si>
  <si>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</si>
  <si>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</si>
  <si>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</si>
  <si>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</si>
  <si>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</si>
  <si>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</si>
  <si>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</si>
  <si>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</si>
  <si>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</si>
  <si>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</si>
  <si>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</si>
  <si>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</si>
  <si>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</si>
  <si>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</si>
  <si>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</si>
  <si>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</si>
  <si>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</si>
  <si>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</si>
  <si>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</si>
  <si>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</si>
  <si>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</si>
  <si>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</si>
  <si>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</si>
  <si>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</si>
  <si>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</si>
  <si>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</si>
  <si>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</si>
  <si>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kpl</t>
  </si>
  <si>
    <t>Fotodokumentaci postupu prací během provádění díla</t>
  </si>
  <si>
    <t>Geodetické vytýčení stavby před zahájením prací</t>
  </si>
  <si>
    <t>Geodetické zaměření vybudovaného díla</t>
  </si>
  <si>
    <t>Zařízení staveniště</t>
  </si>
  <si>
    <t>Dokumentace skutečného provedení stavby</t>
  </si>
  <si>
    <t>VD Opatovice</t>
  </si>
  <si>
    <t>Technologický domek s betonovou střechou prefabrikovaný 1,6x1,6x2,4 m</t>
  </si>
  <si>
    <t>Dodávka o montáž ochranné mříže oka 50x50 mm, 1,0x1,0 m</t>
  </si>
  <si>
    <r>
      <t>Kabel CYKY 3x1.5 mm</t>
    </r>
    <r>
      <rPr>
        <vertAlign val="superscript"/>
        <sz val="8"/>
        <rFont val="Trebuchet MS"/>
        <family val="2"/>
        <charset val="238"/>
      </rPr>
      <t>2</t>
    </r>
  </si>
  <si>
    <t>Poznámka k položce:
Nástěnná plastová skříň o orientačních rozměrech: 350x350x150mm
Napětová soustavy: 1 N PE 230V ~50Hz / TN-S
                                     2 = 24V SELV (PELV)
Krytí: IP54
Náplň:
1 ks - Monitor procesů s LED segmentovým displejem, 4 místný
vstup 4 -20mA, programovatelný, IP65, napájení DC
1 sada - Řadové svorky
1 sada  - Ostatní materiál, jako jsou svorkový, propojovací materiál, průchodky, silikagel proti vlhkosti atd.</t>
  </si>
  <si>
    <t>Poznámka k položce:
Ponorný snímač hladiny s výstupem 4-20 mA - nerezová ponorná sonda výšky hladiny (0 až 2 m) s polovodičovým tenzometrem s nerezovou oddělovací membránou, přesnost min. 0,25 %, krytí: IP68, připojení kabelem, sonda bude dodána včetně kabelu 10 m, včetně montáže snímače 
Napájení: 8 až 32 V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</si>
</sst>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16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vertAlign val="superscript"/>
      <sz val="8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46" fillId="0" borderId="0" applyNumberFormat="0" applyFill="0" applyBorder="0" applyAlignment="0" applyProtection="0"/>
    <xf numFmtId="0" fontId="49" fillId="0" borderId="1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2" borderId="0" xfId="0" applyFill="1" applyProtection="1"/>
    <xf numFmtId="0" fontId="31" fillId="2" borderId="0" xfId="1" applyFont="1" applyFill="1" applyAlignment="1" applyProtection="1">
      <alignment vertical="center"/>
    </xf>
    <xf numFmtId="0" fontId="46" fillId="2" borderId="0" xfId="1" applyFill="1" applyProtection="1"/>
    <xf numFmtId="0" fontId="32" fillId="0" borderId="0" xfId="0" applyFont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0" borderId="28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0" fillId="0" borderId="28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" fontId="37" fillId="0" borderId="28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28" xfId="0" applyFont="1" applyFill="1" applyBorder="1" applyAlignment="1" applyProtection="1">
      <alignment horizontal="center" vertical="center"/>
      <protection locked="0"/>
    </xf>
    <xf numFmtId="49" fontId="0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8" xfId="0" applyFont="1" applyFill="1" applyBorder="1" applyAlignment="1" applyProtection="1">
      <alignment horizontal="left" vertical="center" wrapText="1"/>
      <protection locked="0"/>
    </xf>
    <xf numFmtId="0" fontId="0" fillId="0" borderId="28" xfId="0" applyFont="1" applyFill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3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  <xf numFmtId="0" fontId="37" fillId="0" borderId="28" xfId="0" applyFont="1" applyFill="1" applyBorder="1" applyAlignment="1" applyProtection="1">
      <alignment horizontal="center" vertical="center"/>
      <protection locked="0"/>
    </xf>
    <xf numFmtId="49" fontId="37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28" xfId="0" applyFont="1" applyFill="1" applyBorder="1" applyAlignment="1" applyProtection="1">
      <alignment horizontal="left" vertical="center" wrapText="1"/>
      <protection locked="0"/>
    </xf>
    <xf numFmtId="0" fontId="37" fillId="0" borderId="28" xfId="0" applyFont="1" applyFill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/>
    <xf numFmtId="0" fontId="0" fillId="0" borderId="32" xfId="0" applyBorder="1"/>
    <xf numFmtId="0" fontId="0" fillId="0" borderId="37" xfId="0" applyFont="1" applyBorder="1" applyAlignment="1" applyProtection="1">
      <alignment horizontal="left" vertical="center" wrapText="1"/>
      <protection locked="0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48" fillId="0" borderId="1" xfId="0" applyFont="1" applyBorder="1" applyAlignment="1">
      <alignment horizontal="center" vertical="center" textRotation="90"/>
    </xf>
    <xf numFmtId="0" fontId="0" fillId="0" borderId="0" xfId="0" applyFont="1" applyAlignment="1">
      <alignment vertical="center"/>
    </xf>
    <xf numFmtId="0" fontId="31" fillId="2" borderId="0" xfId="1" applyFont="1" applyFill="1" applyAlignment="1" applyProtection="1">
      <alignment vertical="center"/>
    </xf>
    <xf numFmtId="0" fontId="1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3">
    <cellStyle name="Hypertextový odkaz" xfId="1" builtinId="8"/>
    <cellStyle name="Normální" xfId="0" builtinId="0" customBuiltin="1"/>
    <cellStyle name="normální 10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73" activePane="bottomLeft" state="frozen"/>
      <selection pane="bottomLeft" activeCell="C51" sqref="C5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 x14ac:dyDescent="0.3">
      <c r="AR2" s="315" t="s">
        <v>8</v>
      </c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S2" s="24" t="s">
        <v>9</v>
      </c>
      <c r="BT2" s="24" t="s">
        <v>10</v>
      </c>
    </row>
    <row r="3" spans="1:74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 x14ac:dyDescent="0.3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S4" s="24" t="s">
        <v>14</v>
      </c>
    </row>
    <row r="5" spans="1:74" ht="14.45" customHeight="1" x14ac:dyDescent="0.3">
      <c r="B5" s="28"/>
      <c r="C5" s="29"/>
      <c r="D5" s="33" t="s">
        <v>15</v>
      </c>
      <c r="E5" s="29"/>
      <c r="F5" s="29"/>
      <c r="G5" s="29"/>
      <c r="H5" s="29"/>
      <c r="I5" s="29"/>
      <c r="J5" s="29"/>
      <c r="K5" s="343" t="s">
        <v>16</v>
      </c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29"/>
      <c r="AQ5" s="31"/>
      <c r="BS5" s="24" t="s">
        <v>9</v>
      </c>
    </row>
    <row r="6" spans="1:74" ht="36.950000000000003" customHeight="1" x14ac:dyDescent="0.3">
      <c r="B6" s="28"/>
      <c r="C6" s="29"/>
      <c r="D6" s="35" t="s">
        <v>17</v>
      </c>
      <c r="E6" s="29"/>
      <c r="F6" s="29"/>
      <c r="G6" s="29"/>
      <c r="H6" s="29"/>
      <c r="I6" s="29"/>
      <c r="J6" s="29"/>
      <c r="K6" s="345" t="s">
        <v>669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29"/>
      <c r="AQ6" s="31"/>
      <c r="BS6" s="24" t="s">
        <v>9</v>
      </c>
    </row>
    <row r="7" spans="1:74" ht="14.45" customHeight="1" x14ac:dyDescent="0.3">
      <c r="B7" s="28"/>
      <c r="C7" s="29"/>
      <c r="D7" s="36" t="s">
        <v>18</v>
      </c>
      <c r="E7" s="29"/>
      <c r="F7" s="29"/>
      <c r="G7" s="29"/>
      <c r="H7" s="29"/>
      <c r="I7" s="29"/>
      <c r="J7" s="29"/>
      <c r="K7" s="34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19</v>
      </c>
      <c r="AL7" s="29"/>
      <c r="AM7" s="29"/>
      <c r="AN7" s="34" t="s">
        <v>5</v>
      </c>
      <c r="AO7" s="29"/>
      <c r="AP7" s="29"/>
      <c r="AQ7" s="31"/>
      <c r="BS7" s="24" t="s">
        <v>9</v>
      </c>
    </row>
    <row r="8" spans="1:74" ht="14.45" customHeight="1" x14ac:dyDescent="0.3">
      <c r="B8" s="28"/>
      <c r="C8" s="29"/>
      <c r="D8" s="36" t="s">
        <v>20</v>
      </c>
      <c r="E8" s="29"/>
      <c r="F8" s="29"/>
      <c r="G8" s="29"/>
      <c r="H8" s="29"/>
      <c r="I8" s="29"/>
      <c r="J8" s="29"/>
      <c r="K8" s="34" t="s">
        <v>21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22</v>
      </c>
      <c r="AL8" s="29"/>
      <c r="AM8" s="29"/>
      <c r="AN8" s="34"/>
      <c r="AO8" s="29"/>
      <c r="AP8" s="29"/>
      <c r="AQ8" s="31"/>
      <c r="BS8" s="24" t="s">
        <v>9</v>
      </c>
    </row>
    <row r="9" spans="1:74" ht="14.45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S9" s="24" t="s">
        <v>9</v>
      </c>
    </row>
    <row r="10" spans="1:74" ht="14.45" customHeight="1" x14ac:dyDescent="0.3">
      <c r="B10" s="28"/>
      <c r="C10" s="29"/>
      <c r="D10" s="36" t="s">
        <v>23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24</v>
      </c>
      <c r="AL10" s="29"/>
      <c r="AM10" s="29"/>
      <c r="AN10" s="34" t="s">
        <v>5</v>
      </c>
      <c r="AO10" s="29"/>
      <c r="AP10" s="29"/>
      <c r="AQ10" s="31"/>
      <c r="BS10" s="24" t="s">
        <v>9</v>
      </c>
    </row>
    <row r="11" spans="1:74" ht="18.399999999999999" customHeight="1" x14ac:dyDescent="0.3">
      <c r="B11" s="28"/>
      <c r="C11" s="29"/>
      <c r="D11" s="29"/>
      <c r="E11" s="34" t="s">
        <v>21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25</v>
      </c>
      <c r="AL11" s="29"/>
      <c r="AM11" s="29"/>
      <c r="AN11" s="34" t="s">
        <v>5</v>
      </c>
      <c r="AO11" s="29"/>
      <c r="AP11" s="29"/>
      <c r="AQ11" s="31"/>
      <c r="BS11" s="24" t="s">
        <v>9</v>
      </c>
    </row>
    <row r="12" spans="1:74" ht="6.95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S12" s="24" t="s">
        <v>9</v>
      </c>
    </row>
    <row r="13" spans="1:74" ht="14.45" customHeight="1" x14ac:dyDescent="0.3">
      <c r="B13" s="28"/>
      <c r="C13" s="29"/>
      <c r="D13" s="36" t="s">
        <v>26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24</v>
      </c>
      <c r="AL13" s="29"/>
      <c r="AM13" s="29"/>
      <c r="AN13" s="34" t="s">
        <v>5</v>
      </c>
      <c r="AO13" s="29"/>
      <c r="AP13" s="29"/>
      <c r="AQ13" s="31"/>
      <c r="BS13" s="24" t="s">
        <v>9</v>
      </c>
    </row>
    <row r="14" spans="1:74" ht="15" x14ac:dyDescent="0.3">
      <c r="B14" s="28"/>
      <c r="C14" s="29"/>
      <c r="D14" s="29"/>
      <c r="E14" s="34" t="s">
        <v>21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6" t="s">
        <v>25</v>
      </c>
      <c r="AL14" s="29"/>
      <c r="AM14" s="29"/>
      <c r="AN14" s="34" t="s">
        <v>5</v>
      </c>
      <c r="AO14" s="29"/>
      <c r="AP14" s="29"/>
      <c r="AQ14" s="31"/>
      <c r="BS14" s="24" t="s">
        <v>9</v>
      </c>
    </row>
    <row r="15" spans="1:74" ht="6.95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S15" s="24" t="s">
        <v>6</v>
      </c>
    </row>
    <row r="16" spans="1:74" ht="14.45" customHeight="1" x14ac:dyDescent="0.3">
      <c r="B16" s="28"/>
      <c r="C16" s="29"/>
      <c r="D16" s="36" t="s">
        <v>27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24</v>
      </c>
      <c r="AL16" s="29"/>
      <c r="AM16" s="29"/>
      <c r="AN16" s="34" t="s">
        <v>5</v>
      </c>
      <c r="AO16" s="29"/>
      <c r="AP16" s="29"/>
      <c r="AQ16" s="31"/>
      <c r="BS16" s="24" t="s">
        <v>6</v>
      </c>
    </row>
    <row r="17" spans="2:71" ht="18.399999999999999" customHeight="1" x14ac:dyDescent="0.3">
      <c r="B17" s="28"/>
      <c r="C17" s="29"/>
      <c r="D17" s="29"/>
      <c r="E17" s="34" t="s">
        <v>21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25</v>
      </c>
      <c r="AL17" s="29"/>
      <c r="AM17" s="29"/>
      <c r="AN17" s="34" t="s">
        <v>5</v>
      </c>
      <c r="AO17" s="29"/>
      <c r="AP17" s="29"/>
      <c r="AQ17" s="31"/>
      <c r="BS17" s="24" t="s">
        <v>28</v>
      </c>
    </row>
    <row r="18" spans="2:71" ht="6.95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S18" s="24" t="s">
        <v>9</v>
      </c>
    </row>
    <row r="19" spans="2:71" ht="14.45" customHeight="1" x14ac:dyDescent="0.3">
      <c r="B19" s="28"/>
      <c r="C19" s="29"/>
      <c r="D19" s="36" t="s">
        <v>29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S19" s="24" t="s">
        <v>9</v>
      </c>
    </row>
    <row r="20" spans="2:71" ht="16.5" customHeight="1" x14ac:dyDescent="0.3">
      <c r="B20" s="28"/>
      <c r="C20" s="29"/>
      <c r="D20" s="29"/>
      <c r="E20" s="346" t="s">
        <v>5</v>
      </c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29"/>
      <c r="AP20" s="29"/>
      <c r="AQ20" s="31"/>
      <c r="BS20" s="24" t="s">
        <v>28</v>
      </c>
    </row>
    <row r="21" spans="2:71" ht="6.95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spans="2:71" ht="6.95" customHeight="1" x14ac:dyDescent="0.3">
      <c r="B22" s="28"/>
      <c r="C22" s="29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9"/>
      <c r="AQ22" s="31"/>
    </row>
    <row r="23" spans="2:71" s="1" customFormat="1" ht="25.9" customHeight="1" x14ac:dyDescent="0.3">
      <c r="B23" s="38"/>
      <c r="C23" s="39"/>
      <c r="D23" s="40" t="s">
        <v>30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47">
        <f>ROUND(AG51,2)</f>
        <v>0</v>
      </c>
      <c r="AL23" s="348"/>
      <c r="AM23" s="348"/>
      <c r="AN23" s="348"/>
      <c r="AO23" s="348"/>
      <c r="AP23" s="39"/>
      <c r="AQ23" s="42"/>
    </row>
    <row r="24" spans="2:71" s="1" customFormat="1" ht="6.95" customHeight="1" x14ac:dyDescent="0.3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</row>
    <row r="25" spans="2:71" s="1" customFormat="1" x14ac:dyDescent="0.3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49" t="s">
        <v>31</v>
      </c>
      <c r="M25" s="349"/>
      <c r="N25" s="349"/>
      <c r="O25" s="349"/>
      <c r="P25" s="39"/>
      <c r="Q25" s="39"/>
      <c r="R25" s="39"/>
      <c r="S25" s="39"/>
      <c r="T25" s="39"/>
      <c r="U25" s="39"/>
      <c r="V25" s="39"/>
      <c r="W25" s="349" t="s">
        <v>32</v>
      </c>
      <c r="X25" s="349"/>
      <c r="Y25" s="349"/>
      <c r="Z25" s="349"/>
      <c r="AA25" s="349"/>
      <c r="AB25" s="349"/>
      <c r="AC25" s="349"/>
      <c r="AD25" s="349"/>
      <c r="AE25" s="349"/>
      <c r="AF25" s="39"/>
      <c r="AG25" s="39"/>
      <c r="AH25" s="39"/>
      <c r="AI25" s="39"/>
      <c r="AJ25" s="39"/>
      <c r="AK25" s="349" t="s">
        <v>33</v>
      </c>
      <c r="AL25" s="349"/>
      <c r="AM25" s="349"/>
      <c r="AN25" s="349"/>
      <c r="AO25" s="349"/>
      <c r="AP25" s="39"/>
      <c r="AQ25" s="42"/>
    </row>
    <row r="26" spans="2:71" s="2" customFormat="1" ht="14.45" customHeight="1" x14ac:dyDescent="0.3">
      <c r="B26" s="44"/>
      <c r="C26" s="45"/>
      <c r="D26" s="46" t="s">
        <v>34</v>
      </c>
      <c r="E26" s="45"/>
      <c r="F26" s="46" t="s">
        <v>35</v>
      </c>
      <c r="G26" s="45"/>
      <c r="H26" s="45"/>
      <c r="I26" s="45"/>
      <c r="J26" s="45"/>
      <c r="K26" s="45"/>
      <c r="L26" s="328">
        <v>0.21</v>
      </c>
      <c r="M26" s="329"/>
      <c r="N26" s="329"/>
      <c r="O26" s="329"/>
      <c r="P26" s="45"/>
      <c r="Q26" s="45"/>
      <c r="R26" s="45"/>
      <c r="S26" s="45"/>
      <c r="T26" s="45"/>
      <c r="U26" s="45"/>
      <c r="V26" s="45"/>
      <c r="W26" s="330">
        <f>ROUND(AZ51,2)</f>
        <v>0</v>
      </c>
      <c r="X26" s="329"/>
      <c r="Y26" s="329"/>
      <c r="Z26" s="329"/>
      <c r="AA26" s="329"/>
      <c r="AB26" s="329"/>
      <c r="AC26" s="329"/>
      <c r="AD26" s="329"/>
      <c r="AE26" s="329"/>
      <c r="AF26" s="45"/>
      <c r="AG26" s="45"/>
      <c r="AH26" s="45"/>
      <c r="AI26" s="45"/>
      <c r="AJ26" s="45"/>
      <c r="AK26" s="330">
        <f>ROUND(AV51,2)</f>
        <v>0</v>
      </c>
      <c r="AL26" s="329"/>
      <c r="AM26" s="329"/>
      <c r="AN26" s="329"/>
      <c r="AO26" s="329"/>
      <c r="AP26" s="45"/>
      <c r="AQ26" s="47"/>
    </row>
    <row r="27" spans="2:71" s="2" customFormat="1" ht="14.45" customHeight="1" x14ac:dyDescent="0.3">
      <c r="B27" s="44"/>
      <c r="C27" s="45"/>
      <c r="D27" s="45"/>
      <c r="E27" s="45"/>
      <c r="F27" s="46" t="s">
        <v>36</v>
      </c>
      <c r="G27" s="45"/>
      <c r="H27" s="45"/>
      <c r="I27" s="45"/>
      <c r="J27" s="45"/>
      <c r="K27" s="45"/>
      <c r="L27" s="328">
        <v>0.15</v>
      </c>
      <c r="M27" s="329"/>
      <c r="N27" s="329"/>
      <c r="O27" s="329"/>
      <c r="P27" s="45"/>
      <c r="Q27" s="45"/>
      <c r="R27" s="45"/>
      <c r="S27" s="45"/>
      <c r="T27" s="45"/>
      <c r="U27" s="45"/>
      <c r="V27" s="45"/>
      <c r="W27" s="330">
        <f>ROUND(BA51,2)</f>
        <v>0</v>
      </c>
      <c r="X27" s="329"/>
      <c r="Y27" s="329"/>
      <c r="Z27" s="329"/>
      <c r="AA27" s="329"/>
      <c r="AB27" s="329"/>
      <c r="AC27" s="329"/>
      <c r="AD27" s="329"/>
      <c r="AE27" s="329"/>
      <c r="AF27" s="45"/>
      <c r="AG27" s="45"/>
      <c r="AH27" s="45"/>
      <c r="AI27" s="45"/>
      <c r="AJ27" s="45"/>
      <c r="AK27" s="330">
        <f>ROUND(AW51,2)</f>
        <v>0</v>
      </c>
      <c r="AL27" s="329"/>
      <c r="AM27" s="329"/>
      <c r="AN27" s="329"/>
      <c r="AO27" s="329"/>
      <c r="AP27" s="45"/>
      <c r="AQ27" s="47"/>
    </row>
    <row r="28" spans="2:71" s="2" customFormat="1" ht="14.45" hidden="1" customHeight="1" x14ac:dyDescent="0.3">
      <c r="B28" s="44"/>
      <c r="C28" s="45"/>
      <c r="D28" s="45"/>
      <c r="E28" s="45"/>
      <c r="F28" s="46" t="s">
        <v>37</v>
      </c>
      <c r="G28" s="45"/>
      <c r="H28" s="45"/>
      <c r="I28" s="45"/>
      <c r="J28" s="45"/>
      <c r="K28" s="45"/>
      <c r="L28" s="328">
        <v>0.21</v>
      </c>
      <c r="M28" s="329"/>
      <c r="N28" s="329"/>
      <c r="O28" s="329"/>
      <c r="P28" s="45"/>
      <c r="Q28" s="45"/>
      <c r="R28" s="45"/>
      <c r="S28" s="45"/>
      <c r="T28" s="45"/>
      <c r="U28" s="45"/>
      <c r="V28" s="45"/>
      <c r="W28" s="330">
        <f>ROUND(BB51,2)</f>
        <v>0</v>
      </c>
      <c r="X28" s="329"/>
      <c r="Y28" s="329"/>
      <c r="Z28" s="329"/>
      <c r="AA28" s="329"/>
      <c r="AB28" s="329"/>
      <c r="AC28" s="329"/>
      <c r="AD28" s="329"/>
      <c r="AE28" s="329"/>
      <c r="AF28" s="45"/>
      <c r="AG28" s="45"/>
      <c r="AH28" s="45"/>
      <c r="AI28" s="45"/>
      <c r="AJ28" s="45"/>
      <c r="AK28" s="330">
        <v>0</v>
      </c>
      <c r="AL28" s="329"/>
      <c r="AM28" s="329"/>
      <c r="AN28" s="329"/>
      <c r="AO28" s="329"/>
      <c r="AP28" s="45"/>
      <c r="AQ28" s="47"/>
    </row>
    <row r="29" spans="2:71" s="2" customFormat="1" ht="14.45" hidden="1" customHeight="1" x14ac:dyDescent="0.3">
      <c r="B29" s="44"/>
      <c r="C29" s="45"/>
      <c r="D29" s="45"/>
      <c r="E29" s="45"/>
      <c r="F29" s="46" t="s">
        <v>38</v>
      </c>
      <c r="G29" s="45"/>
      <c r="H29" s="45"/>
      <c r="I29" s="45"/>
      <c r="J29" s="45"/>
      <c r="K29" s="45"/>
      <c r="L29" s="328">
        <v>0.15</v>
      </c>
      <c r="M29" s="329"/>
      <c r="N29" s="329"/>
      <c r="O29" s="329"/>
      <c r="P29" s="45"/>
      <c r="Q29" s="45"/>
      <c r="R29" s="45"/>
      <c r="S29" s="45"/>
      <c r="T29" s="45"/>
      <c r="U29" s="45"/>
      <c r="V29" s="45"/>
      <c r="W29" s="330">
        <f>ROUND(BC51,2)</f>
        <v>0</v>
      </c>
      <c r="X29" s="329"/>
      <c r="Y29" s="329"/>
      <c r="Z29" s="329"/>
      <c r="AA29" s="329"/>
      <c r="AB29" s="329"/>
      <c r="AC29" s="329"/>
      <c r="AD29" s="329"/>
      <c r="AE29" s="329"/>
      <c r="AF29" s="45"/>
      <c r="AG29" s="45"/>
      <c r="AH29" s="45"/>
      <c r="AI29" s="45"/>
      <c r="AJ29" s="45"/>
      <c r="AK29" s="330">
        <v>0</v>
      </c>
      <c r="AL29" s="329"/>
      <c r="AM29" s="329"/>
      <c r="AN29" s="329"/>
      <c r="AO29" s="329"/>
      <c r="AP29" s="45"/>
      <c r="AQ29" s="47"/>
    </row>
    <row r="30" spans="2:71" s="2" customFormat="1" ht="14.45" hidden="1" customHeight="1" x14ac:dyDescent="0.3">
      <c r="B30" s="44"/>
      <c r="C30" s="45"/>
      <c r="D30" s="45"/>
      <c r="E30" s="45"/>
      <c r="F30" s="46" t="s">
        <v>39</v>
      </c>
      <c r="G30" s="45"/>
      <c r="H30" s="45"/>
      <c r="I30" s="45"/>
      <c r="J30" s="45"/>
      <c r="K30" s="45"/>
      <c r="L30" s="328">
        <v>0</v>
      </c>
      <c r="M30" s="329"/>
      <c r="N30" s="329"/>
      <c r="O30" s="329"/>
      <c r="P30" s="45"/>
      <c r="Q30" s="45"/>
      <c r="R30" s="45"/>
      <c r="S30" s="45"/>
      <c r="T30" s="45"/>
      <c r="U30" s="45"/>
      <c r="V30" s="45"/>
      <c r="W30" s="330">
        <f>ROUND(BD51,2)</f>
        <v>0</v>
      </c>
      <c r="X30" s="329"/>
      <c r="Y30" s="329"/>
      <c r="Z30" s="329"/>
      <c r="AA30" s="329"/>
      <c r="AB30" s="329"/>
      <c r="AC30" s="329"/>
      <c r="AD30" s="329"/>
      <c r="AE30" s="329"/>
      <c r="AF30" s="45"/>
      <c r="AG30" s="45"/>
      <c r="AH30" s="45"/>
      <c r="AI30" s="45"/>
      <c r="AJ30" s="45"/>
      <c r="AK30" s="330">
        <v>0</v>
      </c>
      <c r="AL30" s="329"/>
      <c r="AM30" s="329"/>
      <c r="AN30" s="329"/>
      <c r="AO30" s="329"/>
      <c r="AP30" s="45"/>
      <c r="AQ30" s="47"/>
    </row>
    <row r="31" spans="2:71" s="1" customFormat="1" ht="6.95" customHeight="1" x14ac:dyDescent="0.3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</row>
    <row r="32" spans="2:71" s="1" customFormat="1" ht="25.9" customHeight="1" x14ac:dyDescent="0.3">
      <c r="B32" s="38"/>
      <c r="C32" s="48"/>
      <c r="D32" s="49" t="s">
        <v>40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41</v>
      </c>
      <c r="U32" s="50"/>
      <c r="V32" s="50"/>
      <c r="W32" s="50"/>
      <c r="X32" s="339" t="s">
        <v>42</v>
      </c>
      <c r="Y32" s="340"/>
      <c r="Z32" s="340"/>
      <c r="AA32" s="340"/>
      <c r="AB32" s="340"/>
      <c r="AC32" s="50"/>
      <c r="AD32" s="50"/>
      <c r="AE32" s="50"/>
      <c r="AF32" s="50"/>
      <c r="AG32" s="50"/>
      <c r="AH32" s="50"/>
      <c r="AI32" s="50"/>
      <c r="AJ32" s="50"/>
      <c r="AK32" s="341">
        <f>SUM(AK23:AK30)</f>
        <v>0</v>
      </c>
      <c r="AL32" s="340"/>
      <c r="AM32" s="340"/>
      <c r="AN32" s="340"/>
      <c r="AO32" s="342"/>
      <c r="AP32" s="48"/>
      <c r="AQ32" s="52"/>
    </row>
    <row r="33" spans="2:56" s="1" customFormat="1" ht="6.95" customHeight="1" x14ac:dyDescent="0.3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 x14ac:dyDescent="0.3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 x14ac:dyDescent="0.3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 x14ac:dyDescent="0.3">
      <c r="B39" s="38"/>
      <c r="C39" s="58" t="s">
        <v>43</v>
      </c>
      <c r="AR39" s="38"/>
    </row>
    <row r="40" spans="2:56" s="1" customFormat="1" ht="6.95" customHeight="1" x14ac:dyDescent="0.3">
      <c r="B40" s="38"/>
      <c r="AR40" s="38"/>
    </row>
    <row r="41" spans="2:56" s="3" customFormat="1" ht="14.45" customHeight="1" x14ac:dyDescent="0.3">
      <c r="B41" s="59"/>
      <c r="C41" s="60" t="s">
        <v>15</v>
      </c>
      <c r="L41" s="3" t="str">
        <f>K5</f>
        <v>15140_2</v>
      </c>
      <c r="AR41" s="59"/>
    </row>
    <row r="42" spans="2:56" s="4" customFormat="1" ht="36.950000000000003" customHeight="1" x14ac:dyDescent="0.3">
      <c r="B42" s="61"/>
      <c r="C42" s="62" t="s">
        <v>17</v>
      </c>
      <c r="L42" s="320" t="str">
        <f>K6</f>
        <v>VD Opatovice</v>
      </c>
      <c r="M42" s="321"/>
      <c r="N42" s="321"/>
      <c r="O42" s="321"/>
      <c r="P42" s="321"/>
      <c r="Q42" s="321"/>
      <c r="R42" s="321"/>
      <c r="S42" s="321"/>
      <c r="T42" s="321"/>
      <c r="U42" s="321"/>
      <c r="V42" s="321"/>
      <c r="W42" s="321"/>
      <c r="X42" s="321"/>
      <c r="Y42" s="321"/>
      <c r="Z42" s="321"/>
      <c r="AA42" s="321"/>
      <c r="AB42" s="321"/>
      <c r="AC42" s="321"/>
      <c r="AD42" s="321"/>
      <c r="AE42" s="321"/>
      <c r="AF42" s="321"/>
      <c r="AG42" s="321"/>
      <c r="AH42" s="321"/>
      <c r="AI42" s="321"/>
      <c r="AJ42" s="321"/>
      <c r="AK42" s="321"/>
      <c r="AL42" s="321"/>
      <c r="AM42" s="321"/>
      <c r="AN42" s="321"/>
      <c r="AO42" s="321"/>
      <c r="AR42" s="61"/>
    </row>
    <row r="43" spans="2:56" s="1" customFormat="1" ht="6.95" customHeight="1" x14ac:dyDescent="0.3">
      <c r="B43" s="38"/>
      <c r="AR43" s="38"/>
    </row>
    <row r="44" spans="2:56" s="1" customFormat="1" ht="15" x14ac:dyDescent="0.3">
      <c r="B44" s="38"/>
      <c r="C44" s="60" t="s">
        <v>20</v>
      </c>
      <c r="L44" s="63" t="str">
        <f>IF(K8="","",K8)</f>
        <v xml:space="preserve"> </v>
      </c>
      <c r="AI44" s="60" t="s">
        <v>22</v>
      </c>
      <c r="AM44" s="322" t="str">
        <f>IF(AN8= "","",AN8)</f>
        <v/>
      </c>
      <c r="AN44" s="322"/>
      <c r="AR44" s="38"/>
    </row>
    <row r="45" spans="2:56" s="1" customFormat="1" ht="6.95" customHeight="1" x14ac:dyDescent="0.3">
      <c r="B45" s="38"/>
      <c r="AR45" s="38"/>
    </row>
    <row r="46" spans="2:56" s="1" customFormat="1" ht="15" x14ac:dyDescent="0.3">
      <c r="B46" s="38"/>
      <c r="C46" s="60" t="s">
        <v>23</v>
      </c>
      <c r="L46" s="3" t="str">
        <f>IF(E11= "","",E11)</f>
        <v xml:space="preserve"> </v>
      </c>
      <c r="AI46" s="60" t="s">
        <v>27</v>
      </c>
      <c r="AM46" s="323" t="str">
        <f>IF(E17="","",E17)</f>
        <v xml:space="preserve"> </v>
      </c>
      <c r="AN46" s="323"/>
      <c r="AO46" s="323"/>
      <c r="AP46" s="323"/>
      <c r="AR46" s="38"/>
      <c r="AS46" s="324" t="s">
        <v>44</v>
      </c>
      <c r="AT46" s="325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 x14ac:dyDescent="0.3">
      <c r="B47" s="38"/>
      <c r="C47" s="60" t="s">
        <v>26</v>
      </c>
      <c r="L47" s="3" t="str">
        <f>IF(E14="","",E14)</f>
        <v xml:space="preserve"> </v>
      </c>
      <c r="AR47" s="38"/>
      <c r="AS47" s="326"/>
      <c r="AT47" s="327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 x14ac:dyDescent="0.3">
      <c r="B48" s="38"/>
      <c r="AR48" s="38"/>
      <c r="AS48" s="326"/>
      <c r="AT48" s="327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 x14ac:dyDescent="0.3">
      <c r="B49" s="38"/>
      <c r="C49" s="335" t="s">
        <v>45</v>
      </c>
      <c r="D49" s="336"/>
      <c r="E49" s="336"/>
      <c r="F49" s="336"/>
      <c r="G49" s="336"/>
      <c r="H49" s="68"/>
      <c r="I49" s="337" t="s">
        <v>46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8" t="s">
        <v>47</v>
      </c>
      <c r="AH49" s="336"/>
      <c r="AI49" s="336"/>
      <c r="AJ49" s="336"/>
      <c r="AK49" s="336"/>
      <c r="AL49" s="336"/>
      <c r="AM49" s="336"/>
      <c r="AN49" s="337" t="s">
        <v>48</v>
      </c>
      <c r="AO49" s="336"/>
      <c r="AP49" s="336"/>
      <c r="AQ49" s="69" t="s">
        <v>49</v>
      </c>
      <c r="AR49" s="38"/>
      <c r="AS49" s="70" t="s">
        <v>50</v>
      </c>
      <c r="AT49" s="71" t="s">
        <v>51</v>
      </c>
      <c r="AU49" s="71" t="s">
        <v>52</v>
      </c>
      <c r="AV49" s="71" t="s">
        <v>53</v>
      </c>
      <c r="AW49" s="71" t="s">
        <v>54</v>
      </c>
      <c r="AX49" s="71" t="s">
        <v>55</v>
      </c>
      <c r="AY49" s="71" t="s">
        <v>56</v>
      </c>
      <c r="AZ49" s="71" t="s">
        <v>57</v>
      </c>
      <c r="BA49" s="71" t="s">
        <v>58</v>
      </c>
      <c r="BB49" s="71" t="s">
        <v>59</v>
      </c>
      <c r="BC49" s="71" t="s">
        <v>60</v>
      </c>
      <c r="BD49" s="72" t="s">
        <v>61</v>
      </c>
    </row>
    <row r="50" spans="1:91" s="1" customFormat="1" ht="10.9" customHeight="1" x14ac:dyDescent="0.3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 x14ac:dyDescent="0.3">
      <c r="B51" s="61"/>
      <c r="C51" s="74" t="s">
        <v>62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13">
        <f>ROUND(AG52,2)</f>
        <v>0</v>
      </c>
      <c r="AH51" s="313"/>
      <c r="AI51" s="313"/>
      <c r="AJ51" s="313"/>
      <c r="AK51" s="313"/>
      <c r="AL51" s="313"/>
      <c r="AM51" s="313"/>
      <c r="AN51" s="314">
        <f>SUM(AG51,AT51)</f>
        <v>0</v>
      </c>
      <c r="AO51" s="314"/>
      <c r="AP51" s="314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 t="e">
        <f>ROUND(AU52,5)</f>
        <v>#REF!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 t="shared" ref="AZ51:BD52" si="0">ROUND(AZ52,2)</f>
        <v>0</v>
      </c>
      <c r="BA51" s="78">
        <f t="shared" si="0"/>
        <v>0</v>
      </c>
      <c r="BB51" s="78">
        <f t="shared" si="0"/>
        <v>0</v>
      </c>
      <c r="BC51" s="78">
        <f t="shared" si="0"/>
        <v>0</v>
      </c>
      <c r="BD51" s="80">
        <f t="shared" si="0"/>
        <v>0</v>
      </c>
      <c r="BS51" s="62" t="s">
        <v>63</v>
      </c>
      <c r="BT51" s="62" t="s">
        <v>64</v>
      </c>
      <c r="BU51" s="81" t="s">
        <v>65</v>
      </c>
      <c r="BV51" s="62" t="s">
        <v>66</v>
      </c>
      <c r="BW51" s="62" t="s">
        <v>7</v>
      </c>
      <c r="BX51" s="62" t="s">
        <v>67</v>
      </c>
      <c r="CL51" s="62" t="s">
        <v>5</v>
      </c>
    </row>
    <row r="52" spans="1:91" s="5" customFormat="1" ht="16.5" customHeight="1" x14ac:dyDescent="0.3">
      <c r="B52" s="82"/>
      <c r="C52" s="83"/>
      <c r="D52" s="331"/>
      <c r="E52" s="331"/>
      <c r="F52" s="331"/>
      <c r="G52" s="331"/>
      <c r="H52" s="331"/>
      <c r="I52" s="84"/>
      <c r="J52" s="331" t="s">
        <v>68</v>
      </c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19">
        <f>ROUND(AG53,2)</f>
        <v>0</v>
      </c>
      <c r="AH52" s="318"/>
      <c r="AI52" s="318"/>
      <c r="AJ52" s="318"/>
      <c r="AK52" s="318"/>
      <c r="AL52" s="318"/>
      <c r="AM52" s="318"/>
      <c r="AN52" s="317">
        <f>SUM(AG52,AT52)</f>
        <v>0</v>
      </c>
      <c r="AO52" s="318"/>
      <c r="AP52" s="318"/>
      <c r="AQ52" s="85" t="s">
        <v>69</v>
      </c>
      <c r="AR52" s="82"/>
      <c r="AS52" s="86">
        <f>ROUND(AS53,2)</f>
        <v>0</v>
      </c>
      <c r="AT52" s="87">
        <f>ROUND(SUM(AV52:AW52),2)</f>
        <v>0</v>
      </c>
      <c r="AU52" s="88" t="e">
        <f>ROUND(AU53,5)</f>
        <v>#REF!</v>
      </c>
      <c r="AV52" s="87">
        <f>ROUND(AZ52*L26,2)</f>
        <v>0</v>
      </c>
      <c r="AW52" s="87">
        <f>ROUND(BA52*L27,2)</f>
        <v>0</v>
      </c>
      <c r="AX52" s="87">
        <f>ROUND(BB52*L26,2)</f>
        <v>0</v>
      </c>
      <c r="AY52" s="87">
        <f>ROUND(BC52*L27,2)</f>
        <v>0</v>
      </c>
      <c r="AZ52" s="87">
        <f t="shared" si="0"/>
        <v>0</v>
      </c>
      <c r="BA52" s="87">
        <f t="shared" si="0"/>
        <v>0</v>
      </c>
      <c r="BB52" s="87">
        <f t="shared" si="0"/>
        <v>0</v>
      </c>
      <c r="BC52" s="87">
        <f t="shared" si="0"/>
        <v>0</v>
      </c>
      <c r="BD52" s="89">
        <f t="shared" si="0"/>
        <v>0</v>
      </c>
      <c r="BS52" s="90" t="s">
        <v>63</v>
      </c>
      <c r="BT52" s="90" t="s">
        <v>70</v>
      </c>
      <c r="BU52" s="90" t="s">
        <v>65</v>
      </c>
      <c r="BV52" s="90" t="s">
        <v>66</v>
      </c>
      <c r="BW52" s="90" t="s">
        <v>71</v>
      </c>
      <c r="BX52" s="90" t="s">
        <v>7</v>
      </c>
      <c r="CL52" s="90" t="s">
        <v>5</v>
      </c>
      <c r="CM52" s="90" t="s">
        <v>72</v>
      </c>
    </row>
    <row r="53" spans="1:91" s="6" customFormat="1" ht="28.5" customHeight="1" x14ac:dyDescent="0.3">
      <c r="A53" s="91" t="s">
        <v>73</v>
      </c>
      <c r="B53" s="92"/>
      <c r="C53" s="9"/>
      <c r="D53" s="9"/>
      <c r="E53" s="334"/>
      <c r="F53" s="334"/>
      <c r="G53" s="334"/>
      <c r="H53" s="334"/>
      <c r="I53" s="334"/>
      <c r="J53" s="9"/>
      <c r="K53" s="334" t="s">
        <v>74</v>
      </c>
      <c r="L53" s="334"/>
      <c r="M53" s="334"/>
      <c r="N53" s="334"/>
      <c r="O53" s="334"/>
      <c r="P53" s="334"/>
      <c r="Q53" s="334"/>
      <c r="R53" s="334"/>
      <c r="S53" s="334"/>
      <c r="T53" s="334"/>
      <c r="U53" s="334"/>
      <c r="V53" s="334"/>
      <c r="W53" s="334"/>
      <c r="X53" s="334"/>
      <c r="Y53" s="334"/>
      <c r="Z53" s="334"/>
      <c r="AA53" s="334"/>
      <c r="AB53" s="334"/>
      <c r="AC53" s="334"/>
      <c r="AD53" s="334"/>
      <c r="AE53" s="334"/>
      <c r="AF53" s="334"/>
      <c r="AG53" s="332">
        <f>Limnigraf!J29</f>
        <v>0</v>
      </c>
      <c r="AH53" s="333"/>
      <c r="AI53" s="333"/>
      <c r="AJ53" s="333"/>
      <c r="AK53" s="333"/>
      <c r="AL53" s="333"/>
      <c r="AM53" s="333"/>
      <c r="AN53" s="332">
        <f>SUM(AG53,AT53)</f>
        <v>0</v>
      </c>
      <c r="AO53" s="333"/>
      <c r="AP53" s="333"/>
      <c r="AQ53" s="93" t="s">
        <v>75</v>
      </c>
      <c r="AR53" s="92"/>
      <c r="AS53" s="94">
        <v>0</v>
      </c>
      <c r="AT53" s="95">
        <f>ROUND(SUM(AV53:AW53),2)</f>
        <v>0</v>
      </c>
      <c r="AU53" s="96" t="e">
        <f>Limnigraf!P95</f>
        <v>#REF!</v>
      </c>
      <c r="AV53" s="95">
        <f>Limnigraf!J32</f>
        <v>0</v>
      </c>
      <c r="AW53" s="95">
        <f>Limnigraf!J33</f>
        <v>0</v>
      </c>
      <c r="AX53" s="95">
        <f>Limnigraf!J34</f>
        <v>0</v>
      </c>
      <c r="AY53" s="95">
        <f>Limnigraf!J35</f>
        <v>0</v>
      </c>
      <c r="AZ53" s="95">
        <f>Limnigraf!F32</f>
        <v>0</v>
      </c>
      <c r="BA53" s="95">
        <f>Limnigraf!F33</f>
        <v>0</v>
      </c>
      <c r="BB53" s="95">
        <f>Limnigraf!F34</f>
        <v>0</v>
      </c>
      <c r="BC53" s="95">
        <f>Limnigraf!F35</f>
        <v>0</v>
      </c>
      <c r="BD53" s="97">
        <f>Limnigraf!F36</f>
        <v>0</v>
      </c>
      <c r="BT53" s="98" t="s">
        <v>72</v>
      </c>
      <c r="BV53" s="98" t="s">
        <v>66</v>
      </c>
      <c r="BW53" s="98" t="s">
        <v>76</v>
      </c>
      <c r="BX53" s="98" t="s">
        <v>71</v>
      </c>
      <c r="CL53" s="98" t="s">
        <v>5</v>
      </c>
    </row>
    <row r="54" spans="1:91" s="1" customFormat="1" ht="30" customHeight="1" x14ac:dyDescent="0.3">
      <c r="B54" s="38"/>
      <c r="AR54" s="38"/>
    </row>
    <row r="55" spans="1:91" s="1" customFormat="1" ht="6.95" customHeight="1" x14ac:dyDescent="0.3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38"/>
    </row>
  </sheetData>
  <mergeCells count="43">
    <mergeCell ref="K5:AO5"/>
    <mergeCell ref="K6:AO6"/>
    <mergeCell ref="E20:AN20"/>
    <mergeCell ref="AK23:AO23"/>
    <mergeCell ref="L25:O25"/>
    <mergeCell ref="W25:AE25"/>
    <mergeCell ref="AK25:AO25"/>
    <mergeCell ref="W26:AE26"/>
    <mergeCell ref="AK26:AO26"/>
    <mergeCell ref="L27:O27"/>
    <mergeCell ref="W27:AE27"/>
    <mergeCell ref="AK27:AO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</mergeCells>
  <hyperlinks>
    <hyperlink ref="K1:S1" location="C2" display="1) Rekapitulace stavby"/>
    <hyperlink ref="W1:AI1" location="C51" display="2) Rekapitulace objektů stavby a soupisů prací"/>
    <hyperlink ref="A53" location="'Změna 11 - Limnigraf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1"/>
  <sheetViews>
    <sheetView showGridLines="0" tabSelected="1" view="pageBreakPreview" zoomScale="130" zoomScaleNormal="100" zoomScaleSheetLayoutView="130" workbookViewId="0">
      <pane ySplit="1" topLeftCell="A85" activePane="bottomLeft" state="frozen"/>
      <selection pane="bottomLeft" activeCell="L1" sqref="L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style="280" hidden="1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63" max="63" width="10.33203125" bestFit="1" customWidth="1"/>
  </cols>
  <sheetData>
    <row r="1" spans="1:70" ht="21.75" customHeight="1" x14ac:dyDescent="0.3">
      <c r="A1" s="99"/>
      <c r="B1" s="17"/>
      <c r="C1" s="17"/>
      <c r="D1" s="18" t="s">
        <v>1</v>
      </c>
      <c r="E1" s="17"/>
      <c r="F1" s="100" t="s">
        <v>77</v>
      </c>
      <c r="G1" s="352" t="s">
        <v>78</v>
      </c>
      <c r="H1" s="352"/>
      <c r="I1" s="17"/>
      <c r="J1" s="100" t="s">
        <v>79</v>
      </c>
      <c r="K1" s="18" t="s">
        <v>80</v>
      </c>
      <c r="L1" s="100" t="s">
        <v>81</v>
      </c>
      <c r="M1" s="100"/>
      <c r="N1" s="100"/>
      <c r="O1" s="100"/>
      <c r="P1" s="100"/>
      <c r="Q1" s="100"/>
      <c r="R1" s="100"/>
      <c r="S1" s="100"/>
      <c r="T1" s="100"/>
      <c r="U1" s="101"/>
      <c r="V1" s="101"/>
      <c r="W1" s="279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15" t="s">
        <v>8</v>
      </c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24" t="s">
        <v>76</v>
      </c>
      <c r="AZ2" s="102" t="s">
        <v>82</v>
      </c>
      <c r="BA2" s="102" t="s">
        <v>5</v>
      </c>
      <c r="BB2" s="102" t="s">
        <v>5</v>
      </c>
      <c r="BC2" s="102" t="s">
        <v>83</v>
      </c>
      <c r="BD2" s="102" t="s">
        <v>72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72</v>
      </c>
    </row>
    <row r="4" spans="1:70" ht="36.950000000000003" customHeight="1" x14ac:dyDescent="0.3">
      <c r="B4" s="28"/>
      <c r="C4" s="29"/>
      <c r="D4" s="30" t="s">
        <v>84</v>
      </c>
      <c r="E4" s="29"/>
      <c r="F4" s="29"/>
      <c r="G4" s="29"/>
      <c r="H4" s="29"/>
      <c r="I4" s="29"/>
      <c r="J4" s="29"/>
      <c r="K4" s="31"/>
      <c r="M4" s="32" t="s">
        <v>13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29"/>
      <c r="J5" s="29"/>
      <c r="K5" s="31"/>
    </row>
    <row r="6" spans="1:70" ht="15" x14ac:dyDescent="0.3">
      <c r="B6" s="28"/>
      <c r="C6" s="29"/>
      <c r="D6" s="36" t="s">
        <v>17</v>
      </c>
      <c r="E6" s="29"/>
      <c r="F6" s="29"/>
      <c r="G6" s="29"/>
      <c r="H6" s="29"/>
      <c r="I6" s="29"/>
      <c r="J6" s="29"/>
      <c r="K6" s="31"/>
    </row>
    <row r="7" spans="1:70" ht="16.5" customHeight="1" x14ac:dyDescent="0.3">
      <c r="B7" s="28"/>
      <c r="C7" s="29"/>
      <c r="D7" s="29"/>
      <c r="E7" s="353" t="str">
        <f>'Rekapitulace stavby'!K6</f>
        <v>VD Opatovice</v>
      </c>
      <c r="F7" s="359"/>
      <c r="G7" s="359"/>
      <c r="H7" s="359"/>
      <c r="I7" s="29"/>
      <c r="J7" s="29"/>
      <c r="K7" s="31"/>
    </row>
    <row r="8" spans="1:70" ht="15" x14ac:dyDescent="0.3">
      <c r="B8" s="28"/>
      <c r="C8" s="29"/>
      <c r="D8" s="36" t="s">
        <v>85</v>
      </c>
      <c r="E8" s="29"/>
      <c r="F8" s="29"/>
      <c r="G8" s="29"/>
      <c r="H8" s="29"/>
      <c r="I8" s="29"/>
      <c r="J8" s="29"/>
      <c r="K8" s="31"/>
    </row>
    <row r="9" spans="1:70" s="1" customFormat="1" ht="16.5" customHeight="1" x14ac:dyDescent="0.3">
      <c r="B9" s="38"/>
      <c r="C9" s="39"/>
      <c r="D9" s="39"/>
      <c r="E9" s="353" t="s">
        <v>68</v>
      </c>
      <c r="F9" s="354"/>
      <c r="G9" s="354"/>
      <c r="H9" s="354"/>
      <c r="I9" s="39"/>
      <c r="J9" s="39"/>
      <c r="K9" s="42"/>
      <c r="W9" s="24"/>
    </row>
    <row r="10" spans="1:70" s="1" customFormat="1" ht="15" x14ac:dyDescent="0.3">
      <c r="B10" s="38"/>
      <c r="C10" s="39"/>
      <c r="D10" s="36" t="s">
        <v>86</v>
      </c>
      <c r="E10" s="39"/>
      <c r="F10" s="39"/>
      <c r="G10" s="39"/>
      <c r="H10" s="39"/>
      <c r="I10" s="39"/>
      <c r="J10" s="39"/>
      <c r="K10" s="42"/>
      <c r="W10" s="24"/>
    </row>
    <row r="11" spans="1:70" s="1" customFormat="1" ht="36.950000000000003" customHeight="1" x14ac:dyDescent="0.3">
      <c r="B11" s="38"/>
      <c r="C11" s="39"/>
      <c r="D11" s="39"/>
      <c r="E11" s="355" t="s">
        <v>74</v>
      </c>
      <c r="F11" s="354"/>
      <c r="G11" s="354"/>
      <c r="H11" s="354"/>
      <c r="I11" s="39"/>
      <c r="J11" s="39"/>
      <c r="K11" s="42"/>
      <c r="W11" s="24"/>
    </row>
    <row r="12" spans="1:70" s="1" customFormat="1" x14ac:dyDescent="0.3">
      <c r="B12" s="38"/>
      <c r="C12" s="39"/>
      <c r="D12" s="39"/>
      <c r="E12" s="39"/>
      <c r="F12" s="39"/>
      <c r="G12" s="39"/>
      <c r="H12" s="39"/>
      <c r="I12" s="39"/>
      <c r="J12" s="39"/>
      <c r="K12" s="42"/>
      <c r="W12" s="24"/>
    </row>
    <row r="13" spans="1:70" s="1" customFormat="1" ht="14.45" customHeight="1" x14ac:dyDescent="0.3">
      <c r="B13" s="38"/>
      <c r="C13" s="39"/>
      <c r="D13" s="36" t="s">
        <v>18</v>
      </c>
      <c r="E13" s="39"/>
      <c r="F13" s="34" t="s">
        <v>5</v>
      </c>
      <c r="G13" s="39"/>
      <c r="H13" s="39"/>
      <c r="I13" s="36" t="s">
        <v>19</v>
      </c>
      <c r="J13" s="34" t="s">
        <v>5</v>
      </c>
      <c r="K13" s="42"/>
      <c r="W13" s="24"/>
    </row>
    <row r="14" spans="1:70" s="1" customFormat="1" ht="14.45" customHeight="1" x14ac:dyDescent="0.3">
      <c r="B14" s="38"/>
      <c r="C14" s="39"/>
      <c r="D14" s="36" t="s">
        <v>20</v>
      </c>
      <c r="E14" s="39"/>
      <c r="F14" s="34" t="s">
        <v>21</v>
      </c>
      <c r="G14" s="39"/>
      <c r="H14" s="39"/>
      <c r="I14" s="36" t="s">
        <v>22</v>
      </c>
      <c r="J14" s="103"/>
      <c r="K14" s="42"/>
      <c r="W14" s="24"/>
    </row>
    <row r="15" spans="1:70" s="1" customFormat="1" ht="10.9" customHeight="1" x14ac:dyDescent="0.3">
      <c r="B15" s="38"/>
      <c r="C15" s="39"/>
      <c r="D15" s="39"/>
      <c r="E15" s="39"/>
      <c r="F15" s="39"/>
      <c r="G15" s="39"/>
      <c r="H15" s="39"/>
      <c r="I15" s="39"/>
      <c r="J15" s="39"/>
      <c r="K15" s="42"/>
      <c r="W15" s="24"/>
    </row>
    <row r="16" spans="1:70" s="1" customFormat="1" ht="14.45" customHeight="1" x14ac:dyDescent="0.3">
      <c r="B16" s="38"/>
      <c r="C16" s="39"/>
      <c r="D16" s="36" t="s">
        <v>23</v>
      </c>
      <c r="E16" s="39"/>
      <c r="F16" s="39"/>
      <c r="G16" s="39"/>
      <c r="H16" s="39"/>
      <c r="I16" s="36" t="s">
        <v>24</v>
      </c>
      <c r="J16" s="34" t="str">
        <f>IF('Rekapitulace stavby'!AN10="","",'Rekapitulace stavby'!AN10)</f>
        <v/>
      </c>
      <c r="K16" s="42"/>
      <c r="W16" s="24"/>
    </row>
    <row r="17" spans="2:23" s="1" customFormat="1" ht="18" customHeight="1" x14ac:dyDescent="0.3">
      <c r="B17" s="38"/>
      <c r="C17" s="39"/>
      <c r="D17" s="39"/>
      <c r="E17" s="34" t="str">
        <f>IF('Rekapitulace stavby'!E11="","",'Rekapitulace stavby'!E11)</f>
        <v xml:space="preserve"> </v>
      </c>
      <c r="F17" s="39"/>
      <c r="G17" s="39"/>
      <c r="H17" s="39"/>
      <c r="I17" s="36" t="s">
        <v>25</v>
      </c>
      <c r="J17" s="34" t="str">
        <f>IF('Rekapitulace stavby'!AN11="","",'Rekapitulace stavby'!AN11)</f>
        <v/>
      </c>
      <c r="K17" s="42"/>
      <c r="W17" s="24"/>
    </row>
    <row r="18" spans="2:23" s="1" customFormat="1" ht="6.95" customHeight="1" x14ac:dyDescent="0.3">
      <c r="B18" s="38"/>
      <c r="C18" s="39"/>
      <c r="D18" s="39"/>
      <c r="E18" s="39"/>
      <c r="F18" s="39"/>
      <c r="G18" s="39"/>
      <c r="H18" s="39"/>
      <c r="I18" s="39"/>
      <c r="J18" s="39"/>
      <c r="K18" s="42"/>
      <c r="W18" s="24"/>
    </row>
    <row r="19" spans="2:23" s="1" customFormat="1" ht="14.45" customHeight="1" x14ac:dyDescent="0.3">
      <c r="B19" s="38"/>
      <c r="C19" s="39"/>
      <c r="D19" s="36" t="s">
        <v>26</v>
      </c>
      <c r="E19" s="39"/>
      <c r="F19" s="39"/>
      <c r="G19" s="39"/>
      <c r="H19" s="39"/>
      <c r="I19" s="36" t="s">
        <v>24</v>
      </c>
      <c r="J19" s="34" t="str">
        <f>IF('Rekapitulace stavby'!AN13="Vyplň údaj","",IF('Rekapitulace stavby'!AN13="","",'Rekapitulace stavby'!AN13))</f>
        <v/>
      </c>
      <c r="K19" s="42"/>
      <c r="W19" s="24"/>
    </row>
    <row r="20" spans="2:23" s="1" customFormat="1" ht="18" customHeight="1" x14ac:dyDescent="0.3">
      <c r="B20" s="38"/>
      <c r="C20" s="39"/>
      <c r="D20" s="39"/>
      <c r="E20" s="34" t="str">
        <f>IF('Rekapitulace stavby'!E14="Vyplň údaj","",IF('Rekapitulace stavby'!E14="","",'Rekapitulace stavby'!E14))</f>
        <v xml:space="preserve"> </v>
      </c>
      <c r="F20" s="39"/>
      <c r="G20" s="39"/>
      <c r="H20" s="39"/>
      <c r="I20" s="36" t="s">
        <v>25</v>
      </c>
      <c r="J20" s="34" t="str">
        <f>IF('Rekapitulace stavby'!AN14="Vyplň údaj","",IF('Rekapitulace stavby'!AN14="","",'Rekapitulace stavby'!AN14))</f>
        <v/>
      </c>
      <c r="K20" s="42"/>
      <c r="W20" s="24"/>
    </row>
    <row r="21" spans="2:23" s="1" customFormat="1" ht="6.95" customHeight="1" x14ac:dyDescent="0.3">
      <c r="B21" s="38"/>
      <c r="C21" s="39"/>
      <c r="D21" s="39"/>
      <c r="E21" s="39"/>
      <c r="F21" s="39"/>
      <c r="G21" s="39"/>
      <c r="H21" s="39"/>
      <c r="I21" s="39"/>
      <c r="J21" s="39"/>
      <c r="K21" s="42"/>
      <c r="W21" s="24"/>
    </row>
    <row r="22" spans="2:23" s="1" customFormat="1" ht="14.45" customHeight="1" x14ac:dyDescent="0.3">
      <c r="B22" s="38"/>
      <c r="C22" s="39"/>
      <c r="D22" s="36" t="s">
        <v>27</v>
      </c>
      <c r="E22" s="39"/>
      <c r="F22" s="39"/>
      <c r="G22" s="39"/>
      <c r="H22" s="39"/>
      <c r="I22" s="36" t="s">
        <v>24</v>
      </c>
      <c r="J22" s="34" t="str">
        <f>IF('Rekapitulace stavby'!AN16="","",'Rekapitulace stavby'!AN16)</f>
        <v/>
      </c>
      <c r="K22" s="42"/>
      <c r="W22" s="24"/>
    </row>
    <row r="23" spans="2:23" s="1" customFormat="1" ht="18" customHeight="1" x14ac:dyDescent="0.3">
      <c r="B23" s="38"/>
      <c r="C23" s="39"/>
      <c r="D23" s="39"/>
      <c r="E23" s="34" t="str">
        <f>IF('Rekapitulace stavby'!E17="","",'Rekapitulace stavby'!E17)</f>
        <v xml:space="preserve"> </v>
      </c>
      <c r="F23" s="39"/>
      <c r="G23" s="39"/>
      <c r="H23" s="39"/>
      <c r="I23" s="36" t="s">
        <v>25</v>
      </c>
      <c r="J23" s="34" t="str">
        <f>IF('Rekapitulace stavby'!AN17="","",'Rekapitulace stavby'!AN17)</f>
        <v/>
      </c>
      <c r="K23" s="42"/>
      <c r="W23" s="24"/>
    </row>
    <row r="24" spans="2:23" s="1" customFormat="1" ht="6.95" customHeight="1" x14ac:dyDescent="0.3">
      <c r="B24" s="38"/>
      <c r="C24" s="39"/>
      <c r="D24" s="39"/>
      <c r="E24" s="39"/>
      <c r="F24" s="39"/>
      <c r="G24" s="39"/>
      <c r="H24" s="39"/>
      <c r="I24" s="39"/>
      <c r="J24" s="39"/>
      <c r="K24" s="42"/>
      <c r="W24" s="24"/>
    </row>
    <row r="25" spans="2:23" s="1" customFormat="1" ht="14.45" customHeight="1" x14ac:dyDescent="0.3">
      <c r="B25" s="38"/>
      <c r="C25" s="39"/>
      <c r="D25" s="36" t="s">
        <v>29</v>
      </c>
      <c r="E25" s="39"/>
      <c r="F25" s="39"/>
      <c r="G25" s="39"/>
      <c r="H25" s="39"/>
      <c r="I25" s="39"/>
      <c r="J25" s="39"/>
      <c r="K25" s="42"/>
      <c r="W25" s="24"/>
    </row>
    <row r="26" spans="2:23" s="7" customFormat="1" ht="16.5" customHeight="1" x14ac:dyDescent="0.3">
      <c r="B26" s="104"/>
      <c r="C26" s="105"/>
      <c r="D26" s="105"/>
      <c r="E26" s="346" t="s">
        <v>5</v>
      </c>
      <c r="F26" s="346"/>
      <c r="G26" s="346"/>
      <c r="H26" s="346"/>
      <c r="I26" s="105"/>
      <c r="J26" s="105"/>
      <c r="K26" s="106"/>
      <c r="W26" s="281"/>
    </row>
    <row r="27" spans="2:23" s="1" customFormat="1" ht="6.95" customHeight="1" x14ac:dyDescent="0.3">
      <c r="B27" s="38"/>
      <c r="C27" s="39"/>
      <c r="D27" s="39"/>
      <c r="E27" s="39"/>
      <c r="F27" s="39"/>
      <c r="G27" s="39"/>
      <c r="H27" s="39"/>
      <c r="I27" s="39"/>
      <c r="J27" s="39"/>
      <c r="K27" s="42"/>
      <c r="W27" s="24"/>
    </row>
    <row r="28" spans="2:23" s="1" customFormat="1" ht="6.95" customHeight="1" x14ac:dyDescent="0.3">
      <c r="B28" s="38"/>
      <c r="C28" s="39"/>
      <c r="D28" s="65"/>
      <c r="E28" s="65"/>
      <c r="F28" s="65"/>
      <c r="G28" s="65"/>
      <c r="H28" s="65"/>
      <c r="I28" s="65"/>
      <c r="J28" s="65"/>
      <c r="K28" s="107"/>
      <c r="W28" s="24"/>
    </row>
    <row r="29" spans="2:23" s="1" customFormat="1" ht="25.35" customHeight="1" x14ac:dyDescent="0.3">
      <c r="B29" s="38"/>
      <c r="C29" s="39"/>
      <c r="D29" s="108" t="s">
        <v>30</v>
      </c>
      <c r="E29" s="39"/>
      <c r="F29" s="39"/>
      <c r="G29" s="39"/>
      <c r="H29" s="39"/>
      <c r="I29" s="39"/>
      <c r="J29" s="109">
        <v>0</v>
      </c>
      <c r="K29" s="42"/>
      <c r="W29" s="24"/>
    </row>
    <row r="30" spans="2:23" s="1" customFormat="1" ht="6.95" customHeight="1" x14ac:dyDescent="0.3">
      <c r="B30" s="38"/>
      <c r="C30" s="39"/>
      <c r="D30" s="65"/>
      <c r="E30" s="65"/>
      <c r="F30" s="65"/>
      <c r="G30" s="65"/>
      <c r="H30" s="65"/>
      <c r="I30" s="65"/>
      <c r="J30" s="65"/>
      <c r="K30" s="107"/>
      <c r="W30" s="24"/>
    </row>
    <row r="31" spans="2:23" s="1" customFormat="1" ht="14.45" customHeight="1" x14ac:dyDescent="0.3">
      <c r="B31" s="38"/>
      <c r="C31" s="39"/>
      <c r="D31" s="39"/>
      <c r="E31" s="39"/>
      <c r="F31" s="43" t="s">
        <v>32</v>
      </c>
      <c r="G31" s="39"/>
      <c r="H31" s="39"/>
      <c r="I31" s="43" t="s">
        <v>31</v>
      </c>
      <c r="J31" s="43" t="s">
        <v>33</v>
      </c>
      <c r="K31" s="42"/>
      <c r="W31" s="24"/>
    </row>
    <row r="32" spans="2:23" s="1" customFormat="1" ht="14.45" customHeight="1" x14ac:dyDescent="0.3">
      <c r="B32" s="38"/>
      <c r="C32" s="39"/>
      <c r="D32" s="46" t="s">
        <v>34</v>
      </c>
      <c r="E32" s="46" t="s">
        <v>35</v>
      </c>
      <c r="F32" s="110">
        <v>0</v>
      </c>
      <c r="G32" s="39"/>
      <c r="H32" s="39"/>
      <c r="I32" s="111">
        <v>0.21</v>
      </c>
      <c r="J32" s="110">
        <v>0</v>
      </c>
      <c r="K32" s="42"/>
      <c r="W32" s="24"/>
    </row>
    <row r="33" spans="2:23" s="1" customFormat="1" ht="14.45" customHeight="1" x14ac:dyDescent="0.3">
      <c r="B33" s="38"/>
      <c r="C33" s="39"/>
      <c r="D33" s="39"/>
      <c r="E33" s="46" t="s">
        <v>36</v>
      </c>
      <c r="F33" s="110">
        <f>ROUND(SUM(BF95:BF236), 2)</f>
        <v>0</v>
      </c>
      <c r="G33" s="39"/>
      <c r="H33" s="39"/>
      <c r="I33" s="111">
        <v>0.15</v>
      </c>
      <c r="J33" s="110">
        <f>ROUND(ROUND((SUM(BF95:BF236)), 2)*I33, 2)</f>
        <v>0</v>
      </c>
      <c r="K33" s="42"/>
      <c r="W33" s="24"/>
    </row>
    <row r="34" spans="2:23" s="1" customFormat="1" ht="14.45" hidden="1" customHeight="1" x14ac:dyDescent="0.3">
      <c r="B34" s="38"/>
      <c r="C34" s="39"/>
      <c r="D34" s="39"/>
      <c r="E34" s="46" t="s">
        <v>37</v>
      </c>
      <c r="F34" s="110">
        <f>ROUND(SUM(BG95:BG236), 2)</f>
        <v>0</v>
      </c>
      <c r="G34" s="39"/>
      <c r="H34" s="39"/>
      <c r="I34" s="111">
        <v>0.21</v>
      </c>
      <c r="J34" s="110">
        <v>0</v>
      </c>
      <c r="K34" s="42"/>
    </row>
    <row r="35" spans="2:23" s="1" customFormat="1" ht="14.45" hidden="1" customHeight="1" x14ac:dyDescent="0.3">
      <c r="B35" s="38"/>
      <c r="C35" s="39"/>
      <c r="D35" s="39"/>
      <c r="E35" s="46" t="s">
        <v>38</v>
      </c>
      <c r="F35" s="110">
        <f>ROUND(SUM(BH95:BH236), 2)</f>
        <v>0</v>
      </c>
      <c r="G35" s="39"/>
      <c r="H35" s="39"/>
      <c r="I35" s="111">
        <v>0.15</v>
      </c>
      <c r="J35" s="110">
        <v>0</v>
      </c>
      <c r="K35" s="42"/>
    </row>
    <row r="36" spans="2:23" s="1" customFormat="1" ht="14.45" hidden="1" customHeight="1" x14ac:dyDescent="0.3">
      <c r="B36" s="38"/>
      <c r="C36" s="39"/>
      <c r="D36" s="39"/>
      <c r="E36" s="46" t="s">
        <v>39</v>
      </c>
      <c r="F36" s="110">
        <f>ROUND(SUM(BI95:BI236), 2)</f>
        <v>0</v>
      </c>
      <c r="G36" s="39"/>
      <c r="H36" s="39"/>
      <c r="I36" s="111">
        <v>0</v>
      </c>
      <c r="J36" s="110">
        <v>0</v>
      </c>
      <c r="K36" s="42"/>
    </row>
    <row r="37" spans="2:23" s="1" customFormat="1" ht="6.95" customHeight="1" x14ac:dyDescent="0.3">
      <c r="B37" s="38"/>
      <c r="C37" s="39"/>
      <c r="D37" s="39"/>
      <c r="E37" s="39"/>
      <c r="F37" s="39"/>
      <c r="G37" s="39"/>
      <c r="H37" s="39"/>
      <c r="I37" s="39"/>
      <c r="J37" s="39"/>
      <c r="K37" s="42"/>
      <c r="W37" s="24"/>
    </row>
    <row r="38" spans="2:23" s="1" customFormat="1" ht="25.35" customHeight="1" x14ac:dyDescent="0.3">
      <c r="B38" s="38"/>
      <c r="C38" s="112"/>
      <c r="D38" s="113" t="s">
        <v>40</v>
      </c>
      <c r="E38" s="68"/>
      <c r="F38" s="68"/>
      <c r="G38" s="114" t="s">
        <v>41</v>
      </c>
      <c r="H38" s="115" t="s">
        <v>42</v>
      </c>
      <c r="I38" s="68"/>
      <c r="J38" s="116">
        <f>SUM(J29:J36)</f>
        <v>0</v>
      </c>
      <c r="K38" s="117"/>
      <c r="W38" s="24"/>
    </row>
    <row r="39" spans="2:23" s="1" customFormat="1" ht="14.45" customHeight="1" x14ac:dyDescent="0.3">
      <c r="B39" s="53"/>
      <c r="C39" s="54"/>
      <c r="D39" s="54"/>
      <c r="E39" s="54"/>
      <c r="F39" s="54"/>
      <c r="G39" s="54"/>
      <c r="H39" s="54"/>
      <c r="I39" s="54"/>
      <c r="J39" s="54"/>
      <c r="K39" s="55"/>
      <c r="W39" s="24"/>
    </row>
    <row r="43" spans="2:23" s="1" customFormat="1" ht="6.95" customHeight="1" x14ac:dyDescent="0.3">
      <c r="B43" s="56"/>
      <c r="C43" s="57"/>
      <c r="D43" s="57"/>
      <c r="E43" s="57"/>
      <c r="F43" s="57"/>
      <c r="G43" s="57"/>
      <c r="H43" s="57"/>
      <c r="I43" s="57"/>
      <c r="J43" s="57"/>
      <c r="K43" s="118"/>
      <c r="W43" s="24"/>
    </row>
    <row r="44" spans="2:23" s="1" customFormat="1" ht="36.950000000000003" customHeight="1" x14ac:dyDescent="0.3">
      <c r="B44" s="38"/>
      <c r="C44" s="30" t="s">
        <v>87</v>
      </c>
      <c r="D44" s="39"/>
      <c r="E44" s="39"/>
      <c r="F44" s="39"/>
      <c r="G44" s="39"/>
      <c r="H44" s="39"/>
      <c r="I44" s="39"/>
      <c r="J44" s="39"/>
      <c r="K44" s="42"/>
      <c r="W44" s="24"/>
    </row>
    <row r="45" spans="2:23" s="1" customFormat="1" ht="6.95" customHeight="1" x14ac:dyDescent="0.3">
      <c r="B45" s="38"/>
      <c r="C45" s="39"/>
      <c r="D45" s="39"/>
      <c r="E45" s="39"/>
      <c r="F45" s="39"/>
      <c r="G45" s="39"/>
      <c r="H45" s="39"/>
      <c r="I45" s="39"/>
      <c r="J45" s="39"/>
      <c r="K45" s="42"/>
      <c r="W45" s="24"/>
    </row>
    <row r="46" spans="2:23" s="1" customFormat="1" ht="14.45" customHeight="1" x14ac:dyDescent="0.3">
      <c r="B46" s="38"/>
      <c r="C46" s="36" t="s">
        <v>17</v>
      </c>
      <c r="D46" s="39"/>
      <c r="E46" s="39"/>
      <c r="F46" s="39"/>
      <c r="G46" s="39"/>
      <c r="H46" s="39"/>
      <c r="I46" s="39"/>
      <c r="J46" s="39"/>
      <c r="K46" s="42"/>
      <c r="W46" s="24"/>
    </row>
    <row r="47" spans="2:23" s="1" customFormat="1" ht="16.5" customHeight="1" x14ac:dyDescent="0.3">
      <c r="B47" s="38"/>
      <c r="C47" s="39"/>
      <c r="D47" s="39"/>
      <c r="E47" s="353" t="str">
        <f>E7</f>
        <v>VD Opatovice</v>
      </c>
      <c r="F47" s="359"/>
      <c r="G47" s="359"/>
      <c r="H47" s="359"/>
      <c r="I47" s="39"/>
      <c r="J47" s="39"/>
      <c r="K47" s="42"/>
      <c r="W47" s="24"/>
    </row>
    <row r="48" spans="2:23" ht="15" x14ac:dyDescent="0.3">
      <c r="B48" s="28"/>
      <c r="C48" s="36" t="s">
        <v>85</v>
      </c>
      <c r="D48" s="29"/>
      <c r="E48" s="29"/>
      <c r="F48" s="29"/>
      <c r="G48" s="29"/>
      <c r="H48" s="29"/>
      <c r="I48" s="29"/>
      <c r="J48" s="29"/>
      <c r="K48" s="31"/>
    </row>
    <row r="49" spans="2:47" s="1" customFormat="1" ht="16.5" customHeight="1" x14ac:dyDescent="0.3">
      <c r="B49" s="38"/>
      <c r="C49" s="39"/>
      <c r="D49" s="39"/>
      <c r="E49" s="353" t="s">
        <v>68</v>
      </c>
      <c r="F49" s="354"/>
      <c r="G49" s="354"/>
      <c r="H49" s="354"/>
      <c r="I49" s="39"/>
      <c r="J49" s="39"/>
      <c r="K49" s="42"/>
      <c r="W49" s="24"/>
    </row>
    <row r="50" spans="2:47" s="1" customFormat="1" ht="14.45" customHeight="1" x14ac:dyDescent="0.3">
      <c r="B50" s="38"/>
      <c r="C50" s="36" t="s">
        <v>86</v>
      </c>
      <c r="D50" s="39"/>
      <c r="E50" s="39"/>
      <c r="F50" s="39"/>
      <c r="G50" s="39"/>
      <c r="H50" s="39"/>
      <c r="I50" s="39"/>
      <c r="J50" s="39"/>
      <c r="K50" s="42"/>
      <c r="W50" s="24"/>
    </row>
    <row r="51" spans="2:47" s="1" customFormat="1" ht="17.25" customHeight="1" x14ac:dyDescent="0.3">
      <c r="B51" s="38"/>
      <c r="C51" s="39"/>
      <c r="D51" s="39"/>
      <c r="E51" s="355" t="str">
        <f>E11</f>
        <v>Limnigraf</v>
      </c>
      <c r="F51" s="354"/>
      <c r="G51" s="354"/>
      <c r="H51" s="354"/>
      <c r="I51" s="39"/>
      <c r="J51" s="39"/>
      <c r="K51" s="42"/>
      <c r="W51" s="24"/>
    </row>
    <row r="52" spans="2:47" s="1" customFormat="1" ht="6.95" customHeight="1" x14ac:dyDescent="0.3">
      <c r="B52" s="38"/>
      <c r="C52" s="39"/>
      <c r="D52" s="39"/>
      <c r="E52" s="39"/>
      <c r="F52" s="39"/>
      <c r="G52" s="39"/>
      <c r="H52" s="39"/>
      <c r="I52" s="39"/>
      <c r="J52" s="39"/>
      <c r="K52" s="42"/>
      <c r="W52" s="24"/>
    </row>
    <row r="53" spans="2:47" s="1" customFormat="1" ht="18" customHeight="1" x14ac:dyDescent="0.3">
      <c r="B53" s="38"/>
      <c r="C53" s="36" t="s">
        <v>20</v>
      </c>
      <c r="D53" s="39"/>
      <c r="E53" s="39"/>
      <c r="F53" s="34" t="str">
        <f>F14</f>
        <v xml:space="preserve"> </v>
      </c>
      <c r="G53" s="39"/>
      <c r="H53" s="39"/>
      <c r="I53" s="36" t="s">
        <v>22</v>
      </c>
      <c r="J53" s="103" t="str">
        <f>IF(J14="","",J14)</f>
        <v/>
      </c>
      <c r="K53" s="42"/>
      <c r="W53" s="24"/>
    </row>
    <row r="54" spans="2:47" s="1" customFormat="1" ht="6.95" customHeight="1" x14ac:dyDescent="0.3">
      <c r="B54" s="38"/>
      <c r="C54" s="39"/>
      <c r="D54" s="39"/>
      <c r="E54" s="39"/>
      <c r="F54" s="39"/>
      <c r="G54" s="39"/>
      <c r="H54" s="39"/>
      <c r="I54" s="39"/>
      <c r="J54" s="39"/>
      <c r="K54" s="42"/>
      <c r="W54" s="24"/>
    </row>
    <row r="55" spans="2:47" s="1" customFormat="1" ht="15" x14ac:dyDescent="0.3">
      <c r="B55" s="38"/>
      <c r="C55" s="36" t="s">
        <v>23</v>
      </c>
      <c r="D55" s="39"/>
      <c r="E55" s="39"/>
      <c r="F55" s="34" t="str">
        <f>E17</f>
        <v xml:space="preserve"> </v>
      </c>
      <c r="G55" s="39"/>
      <c r="H55" s="39"/>
      <c r="I55" s="36" t="s">
        <v>27</v>
      </c>
      <c r="J55" s="346" t="str">
        <f>E23</f>
        <v xml:space="preserve"> </v>
      </c>
      <c r="K55" s="42"/>
      <c r="W55" s="24"/>
    </row>
    <row r="56" spans="2:47" s="1" customFormat="1" ht="14.45" customHeight="1" x14ac:dyDescent="0.3">
      <c r="B56" s="38"/>
      <c r="C56" s="36" t="s">
        <v>26</v>
      </c>
      <c r="D56" s="39"/>
      <c r="E56" s="39"/>
      <c r="F56" s="34" t="str">
        <f>IF(E20="","",E20)</f>
        <v xml:space="preserve"> </v>
      </c>
      <c r="G56" s="39"/>
      <c r="H56" s="39"/>
      <c r="I56" s="39"/>
      <c r="J56" s="356"/>
      <c r="K56" s="42"/>
      <c r="W56" s="24"/>
    </row>
    <row r="57" spans="2:47" s="1" customFormat="1" ht="10.35" customHeight="1" x14ac:dyDescent="0.3">
      <c r="B57" s="38"/>
      <c r="C57" s="39"/>
      <c r="D57" s="39"/>
      <c r="E57" s="39"/>
      <c r="F57" s="39"/>
      <c r="G57" s="39"/>
      <c r="H57" s="39"/>
      <c r="I57" s="39"/>
      <c r="J57" s="39"/>
      <c r="K57" s="42"/>
      <c r="W57" s="24"/>
    </row>
    <row r="58" spans="2:47" s="1" customFormat="1" ht="29.25" customHeight="1" x14ac:dyDescent="0.3">
      <c r="B58" s="38"/>
      <c r="C58" s="119" t="s">
        <v>88</v>
      </c>
      <c r="D58" s="112"/>
      <c r="E58" s="112"/>
      <c r="F58" s="112"/>
      <c r="G58" s="112"/>
      <c r="H58" s="112"/>
      <c r="I58" s="112"/>
      <c r="J58" s="120" t="s">
        <v>89</v>
      </c>
      <c r="K58" s="121"/>
      <c r="W58" s="24"/>
    </row>
    <row r="59" spans="2:47" s="1" customFormat="1" ht="10.35" customHeight="1" x14ac:dyDescent="0.3">
      <c r="B59" s="38"/>
      <c r="C59" s="39"/>
      <c r="D59" s="39"/>
      <c r="E59" s="39"/>
      <c r="F59" s="39"/>
      <c r="G59" s="39"/>
      <c r="H59" s="39"/>
      <c r="I59" s="39"/>
      <c r="J59" s="39"/>
      <c r="K59" s="42"/>
      <c r="W59" s="24"/>
    </row>
    <row r="60" spans="2:47" s="1" customFormat="1" ht="29.25" customHeight="1" x14ac:dyDescent="0.3">
      <c r="B60" s="38"/>
      <c r="C60" s="122" t="s">
        <v>90</v>
      </c>
      <c r="D60" s="39"/>
      <c r="E60" s="39"/>
      <c r="F60" s="39"/>
      <c r="G60" s="39"/>
      <c r="H60" s="39"/>
      <c r="I60" s="39"/>
      <c r="J60" s="109">
        <v>0</v>
      </c>
      <c r="K60" s="42"/>
      <c r="W60" s="24"/>
      <c r="AU60" s="24" t="s">
        <v>91</v>
      </c>
    </row>
    <row r="61" spans="2:47" s="8" customFormat="1" ht="24.95" customHeight="1" x14ac:dyDescent="0.3">
      <c r="B61" s="123"/>
      <c r="C61" s="124"/>
      <c r="D61" s="125" t="s">
        <v>92</v>
      </c>
      <c r="E61" s="126"/>
      <c r="F61" s="126"/>
      <c r="G61" s="126"/>
      <c r="H61" s="126"/>
      <c r="I61" s="126"/>
      <c r="J61" s="127">
        <v>0</v>
      </c>
      <c r="K61" s="128"/>
      <c r="W61" s="282"/>
    </row>
    <row r="62" spans="2:47" s="9" customFormat="1" ht="19.899999999999999" customHeight="1" x14ac:dyDescent="0.3">
      <c r="B62" s="129"/>
      <c r="C62" s="130"/>
      <c r="D62" s="131" t="s">
        <v>93</v>
      </c>
      <c r="E62" s="132"/>
      <c r="F62" s="132"/>
      <c r="G62" s="132"/>
      <c r="H62" s="132"/>
      <c r="I62" s="132"/>
      <c r="J62" s="133">
        <v>0</v>
      </c>
      <c r="K62" s="134"/>
      <c r="W62" s="283"/>
    </row>
    <row r="63" spans="2:47" s="9" customFormat="1" ht="19.899999999999999" customHeight="1" x14ac:dyDescent="0.3">
      <c r="B63" s="129"/>
      <c r="C63" s="130"/>
      <c r="D63" s="131" t="s">
        <v>94</v>
      </c>
      <c r="E63" s="132"/>
      <c r="F63" s="132"/>
      <c r="G63" s="132"/>
      <c r="H63" s="132"/>
      <c r="I63" s="132"/>
      <c r="J63" s="133">
        <v>0</v>
      </c>
      <c r="K63" s="134"/>
      <c r="W63" s="283"/>
    </row>
    <row r="64" spans="2:47" s="9" customFormat="1" ht="19.899999999999999" customHeight="1" x14ac:dyDescent="0.3">
      <c r="B64" s="129"/>
      <c r="C64" s="130"/>
      <c r="D64" s="131" t="s">
        <v>95</v>
      </c>
      <c r="E64" s="132"/>
      <c r="F64" s="132"/>
      <c r="G64" s="132"/>
      <c r="H64" s="132"/>
      <c r="I64" s="132"/>
      <c r="J64" s="133">
        <v>0</v>
      </c>
      <c r="K64" s="134"/>
      <c r="W64" s="283"/>
    </row>
    <row r="65" spans="2:23" s="9" customFormat="1" ht="19.899999999999999" customHeight="1" x14ac:dyDescent="0.3">
      <c r="B65" s="129"/>
      <c r="C65" s="130"/>
      <c r="D65" s="131" t="s">
        <v>96</v>
      </c>
      <c r="E65" s="132"/>
      <c r="F65" s="132"/>
      <c r="G65" s="132"/>
      <c r="H65" s="132"/>
      <c r="I65" s="132"/>
      <c r="J65" s="133">
        <f>J160</f>
        <v>0</v>
      </c>
      <c r="K65" s="134"/>
      <c r="W65" s="283"/>
    </row>
    <row r="66" spans="2:23" s="9" customFormat="1" ht="19.899999999999999" customHeight="1" x14ac:dyDescent="0.3">
      <c r="B66" s="129"/>
      <c r="C66" s="130"/>
      <c r="D66" s="131" t="s">
        <v>97</v>
      </c>
      <c r="E66" s="132"/>
      <c r="F66" s="132"/>
      <c r="G66" s="132"/>
      <c r="H66" s="132"/>
      <c r="I66" s="132"/>
      <c r="J66" s="133">
        <v>0</v>
      </c>
      <c r="K66" s="134"/>
      <c r="W66" s="283"/>
    </row>
    <row r="67" spans="2:23" s="9" customFormat="1" ht="19.899999999999999" customHeight="1" x14ac:dyDescent="0.3">
      <c r="B67" s="129"/>
      <c r="C67" s="130"/>
      <c r="D67" s="131" t="s">
        <v>98</v>
      </c>
      <c r="E67" s="132"/>
      <c r="F67" s="132"/>
      <c r="G67" s="132"/>
      <c r="H67" s="132"/>
      <c r="I67" s="132"/>
      <c r="J67" s="133">
        <v>0</v>
      </c>
      <c r="K67" s="134"/>
      <c r="W67" s="283"/>
    </row>
    <row r="68" spans="2:23" s="9" customFormat="1" ht="19.899999999999999" customHeight="1" x14ac:dyDescent="0.3">
      <c r="B68" s="129"/>
      <c r="C68" s="130"/>
      <c r="D68" s="131" t="s">
        <v>99</v>
      </c>
      <c r="E68" s="132"/>
      <c r="F68" s="132"/>
      <c r="G68" s="132"/>
      <c r="H68" s="132"/>
      <c r="I68" s="132"/>
      <c r="J68" s="133">
        <v>0</v>
      </c>
      <c r="K68" s="134"/>
      <c r="W68" s="283"/>
    </row>
    <row r="69" spans="2:23" s="9" customFormat="1" ht="19.899999999999999" customHeight="1" x14ac:dyDescent="0.3">
      <c r="B69" s="129"/>
      <c r="C69" s="130"/>
      <c r="D69" s="131" t="s">
        <v>100</v>
      </c>
      <c r="E69" s="132"/>
      <c r="F69" s="132"/>
      <c r="G69" s="132"/>
      <c r="H69" s="132"/>
      <c r="I69" s="132"/>
      <c r="J69" s="133">
        <v>0</v>
      </c>
      <c r="K69" s="134"/>
      <c r="W69" s="283"/>
    </row>
    <row r="70" spans="2:23" s="8" customFormat="1" ht="24.95" customHeight="1" x14ac:dyDescent="0.3">
      <c r="B70" s="123"/>
      <c r="C70" s="124"/>
      <c r="D70" s="125" t="s">
        <v>101</v>
      </c>
      <c r="E70" s="126"/>
      <c r="F70" s="126"/>
      <c r="G70" s="126"/>
      <c r="H70" s="126"/>
      <c r="I70" s="126"/>
      <c r="J70" s="127">
        <v>0</v>
      </c>
      <c r="K70" s="128"/>
      <c r="W70" s="282"/>
    </row>
    <row r="71" spans="2:23" s="9" customFormat="1" ht="19.899999999999999" customHeight="1" x14ac:dyDescent="0.3">
      <c r="B71" s="129"/>
      <c r="C71" s="130"/>
      <c r="D71" s="131" t="s">
        <v>102</v>
      </c>
      <c r="E71" s="132"/>
      <c r="F71" s="132"/>
      <c r="G71" s="132"/>
      <c r="H71" s="132"/>
      <c r="I71" s="132"/>
      <c r="J71" s="133">
        <v>0</v>
      </c>
      <c r="K71" s="134"/>
      <c r="W71" s="283"/>
    </row>
    <row r="72" spans="2:23" s="8" customFormat="1" ht="24.95" customHeight="1" x14ac:dyDescent="0.3">
      <c r="B72" s="123"/>
      <c r="C72" s="124"/>
      <c r="D72" s="125" t="s">
        <v>103</v>
      </c>
      <c r="E72" s="126"/>
      <c r="F72" s="126"/>
      <c r="G72" s="126"/>
      <c r="H72" s="126"/>
      <c r="I72" s="126"/>
      <c r="J72" s="127">
        <v>0</v>
      </c>
      <c r="K72" s="128"/>
      <c r="W72" s="282"/>
    </row>
    <row r="73" spans="2:23" s="9" customFormat="1" ht="19.899999999999999" customHeight="1" x14ac:dyDescent="0.3">
      <c r="B73" s="129"/>
      <c r="C73" s="130"/>
      <c r="D73" s="131" t="s">
        <v>104</v>
      </c>
      <c r="E73" s="132"/>
      <c r="F73" s="132"/>
      <c r="G73" s="132"/>
      <c r="H73" s="132"/>
      <c r="I73" s="132"/>
      <c r="J73" s="133">
        <v>0</v>
      </c>
      <c r="K73" s="134"/>
      <c r="W73" s="283"/>
    </row>
    <row r="74" spans="2:23" s="8" customFormat="1" ht="24.95" customHeight="1" x14ac:dyDescent="0.3">
      <c r="B74" s="123"/>
      <c r="C74" s="124"/>
      <c r="D74" s="125" t="s">
        <v>105</v>
      </c>
      <c r="E74" s="126"/>
      <c r="F74" s="126"/>
      <c r="G74" s="126"/>
      <c r="H74" s="126"/>
      <c r="I74" s="126"/>
      <c r="J74" s="127">
        <v>0</v>
      </c>
      <c r="K74" s="128"/>
      <c r="W74" s="282"/>
    </row>
    <row r="75" spans="2:23" s="1" customFormat="1" ht="6.95" customHeight="1" x14ac:dyDescent="0.3">
      <c r="B75" s="53"/>
      <c r="C75" s="54"/>
      <c r="D75" s="54"/>
      <c r="E75" s="54"/>
      <c r="F75" s="54"/>
      <c r="G75" s="54"/>
      <c r="H75" s="54"/>
      <c r="I75" s="54"/>
      <c r="J75" s="54"/>
      <c r="K75" s="55"/>
      <c r="W75" s="24"/>
    </row>
    <row r="79" spans="2:23" s="1" customFormat="1" ht="6.95" customHeight="1" x14ac:dyDescent="0.3">
      <c r="B79" s="56"/>
      <c r="C79" s="57"/>
      <c r="D79" s="57"/>
      <c r="E79" s="57"/>
      <c r="F79" s="57"/>
      <c r="G79" s="57"/>
      <c r="H79" s="57"/>
      <c r="I79" s="57"/>
      <c r="J79" s="57"/>
      <c r="K79" s="57"/>
      <c r="L79" s="38"/>
      <c r="W79" s="24"/>
    </row>
    <row r="80" spans="2:23" s="1" customFormat="1" ht="36.950000000000003" customHeight="1" x14ac:dyDescent="0.3">
      <c r="B80" s="38"/>
      <c r="C80" s="58" t="s">
        <v>106</v>
      </c>
      <c r="L80" s="38"/>
      <c r="W80" s="24"/>
    </row>
    <row r="81" spans="2:63" s="1" customFormat="1" ht="6.95" customHeight="1" x14ac:dyDescent="0.3">
      <c r="B81" s="38"/>
      <c r="L81" s="38"/>
      <c r="W81" s="24"/>
    </row>
    <row r="82" spans="2:63" s="1" customFormat="1" ht="14.45" customHeight="1" x14ac:dyDescent="0.3">
      <c r="B82" s="38"/>
      <c r="C82" s="60" t="s">
        <v>17</v>
      </c>
      <c r="L82" s="38"/>
      <c r="W82" s="24"/>
    </row>
    <row r="83" spans="2:63" s="1" customFormat="1" ht="16.5" customHeight="1" x14ac:dyDescent="0.3">
      <c r="B83" s="38"/>
      <c r="E83" s="357" t="str">
        <f>E7</f>
        <v>VD Opatovice</v>
      </c>
      <c r="F83" s="358"/>
      <c r="G83" s="358"/>
      <c r="H83" s="358"/>
      <c r="L83" s="38"/>
      <c r="W83" s="24"/>
    </row>
    <row r="84" spans="2:63" ht="15" x14ac:dyDescent="0.3">
      <c r="B84" s="28"/>
      <c r="C84" s="60" t="s">
        <v>85</v>
      </c>
      <c r="L84" s="28"/>
    </row>
    <row r="85" spans="2:63" s="1" customFormat="1" ht="16.5" customHeight="1" x14ac:dyDescent="0.3">
      <c r="B85" s="38"/>
      <c r="E85" s="357" t="s">
        <v>68</v>
      </c>
      <c r="F85" s="351"/>
      <c r="G85" s="351"/>
      <c r="H85" s="351"/>
      <c r="L85" s="38"/>
      <c r="W85" s="24"/>
    </row>
    <row r="86" spans="2:63" s="1" customFormat="1" ht="14.45" customHeight="1" x14ac:dyDescent="0.3">
      <c r="B86" s="38"/>
      <c r="C86" s="60" t="s">
        <v>86</v>
      </c>
      <c r="L86" s="38"/>
      <c r="W86" s="24"/>
    </row>
    <row r="87" spans="2:63" s="1" customFormat="1" ht="17.25" customHeight="1" x14ac:dyDescent="0.3">
      <c r="B87" s="38"/>
      <c r="E87" s="320" t="str">
        <f>E11</f>
        <v>Limnigraf</v>
      </c>
      <c r="F87" s="351"/>
      <c r="G87" s="351"/>
      <c r="H87" s="351"/>
      <c r="L87" s="38"/>
      <c r="W87" s="24"/>
    </row>
    <row r="88" spans="2:63" s="1" customFormat="1" ht="6.95" customHeight="1" x14ac:dyDescent="0.3">
      <c r="B88" s="38"/>
      <c r="L88" s="38"/>
      <c r="W88" s="24"/>
    </row>
    <row r="89" spans="2:63" s="1" customFormat="1" ht="18" customHeight="1" x14ac:dyDescent="0.3">
      <c r="B89" s="38"/>
      <c r="C89" s="60" t="s">
        <v>20</v>
      </c>
      <c r="F89" s="135" t="str">
        <f>F14</f>
        <v xml:space="preserve"> </v>
      </c>
      <c r="I89" s="60" t="s">
        <v>22</v>
      </c>
      <c r="J89" s="64" t="str">
        <f>IF(J14="","",J14)</f>
        <v/>
      </c>
      <c r="L89" s="38"/>
      <c r="W89" s="24"/>
    </row>
    <row r="90" spans="2:63" s="1" customFormat="1" ht="6.95" customHeight="1" x14ac:dyDescent="0.3">
      <c r="B90" s="38"/>
      <c r="L90" s="38"/>
      <c r="W90" s="24"/>
    </row>
    <row r="91" spans="2:63" s="1" customFormat="1" ht="15" x14ac:dyDescent="0.3">
      <c r="B91" s="38"/>
      <c r="C91" s="60" t="s">
        <v>23</v>
      </c>
      <c r="F91" s="135" t="str">
        <f>E17</f>
        <v xml:space="preserve"> </v>
      </c>
      <c r="I91" s="60" t="s">
        <v>27</v>
      </c>
      <c r="J91" s="135" t="str">
        <f>E23</f>
        <v xml:space="preserve"> </v>
      </c>
      <c r="L91" s="38"/>
      <c r="W91" s="24"/>
    </row>
    <row r="92" spans="2:63" s="1" customFormat="1" ht="14.45" customHeight="1" x14ac:dyDescent="0.3">
      <c r="B92" s="38"/>
      <c r="C92" s="60" t="s">
        <v>26</v>
      </c>
      <c r="F92" s="135" t="str">
        <f>IF(E20="","",E20)</f>
        <v xml:space="preserve"> </v>
      </c>
      <c r="L92" s="38"/>
      <c r="W92" s="24"/>
    </row>
    <row r="93" spans="2:63" s="1" customFormat="1" ht="10.35" customHeight="1" x14ac:dyDescent="0.3">
      <c r="B93" s="38"/>
      <c r="L93" s="38"/>
      <c r="W93" s="24"/>
    </row>
    <row r="94" spans="2:63" s="10" customFormat="1" ht="29.25" customHeight="1" x14ac:dyDescent="0.3">
      <c r="B94" s="136"/>
      <c r="C94" s="137" t="s">
        <v>107</v>
      </c>
      <c r="D94" s="138" t="s">
        <v>49</v>
      </c>
      <c r="E94" s="138" t="s">
        <v>45</v>
      </c>
      <c r="F94" s="138" t="s">
        <v>108</v>
      </c>
      <c r="G94" s="138" t="s">
        <v>109</v>
      </c>
      <c r="H94" s="138" t="s">
        <v>110</v>
      </c>
      <c r="I94" s="138" t="s">
        <v>111</v>
      </c>
      <c r="J94" s="138" t="s">
        <v>89</v>
      </c>
      <c r="K94" s="139" t="s">
        <v>112</v>
      </c>
      <c r="L94" s="136"/>
      <c r="M94" s="70" t="s">
        <v>113</v>
      </c>
      <c r="N94" s="71" t="s">
        <v>34</v>
      </c>
      <c r="O94" s="71" t="s">
        <v>114</v>
      </c>
      <c r="P94" s="71" t="s">
        <v>115</v>
      </c>
      <c r="Q94" s="71" t="s">
        <v>116</v>
      </c>
      <c r="R94" s="71" t="s">
        <v>117</v>
      </c>
      <c r="S94" s="71" t="s">
        <v>118</v>
      </c>
      <c r="T94" s="72" t="s">
        <v>119</v>
      </c>
      <c r="W94" s="281"/>
    </row>
    <row r="95" spans="2:63" s="1" customFormat="1" ht="29.25" customHeight="1" x14ac:dyDescent="0.35">
      <c r="B95" s="38"/>
      <c r="C95" s="74" t="s">
        <v>90</v>
      </c>
      <c r="J95" s="140">
        <v>0</v>
      </c>
      <c r="L95" s="38"/>
      <c r="M95" s="73"/>
      <c r="N95" s="65"/>
      <c r="O95" s="65"/>
      <c r="P95" s="141" t="e">
        <f>P96+P194+P201+P236</f>
        <v>#REF!</v>
      </c>
      <c r="Q95" s="65"/>
      <c r="R95" s="141" t="e">
        <f>R96+R194+R201+R236</f>
        <v>#REF!</v>
      </c>
      <c r="S95" s="65"/>
      <c r="T95" s="142" t="e">
        <f>T96+T194+T201+T236</f>
        <v>#REF!</v>
      </c>
      <c r="W95" s="24"/>
      <c r="AT95" s="24" t="s">
        <v>63</v>
      </c>
      <c r="AU95" s="24" t="s">
        <v>91</v>
      </c>
      <c r="BK95" s="143">
        <f>BK96+BK194+BK201+BK236</f>
        <v>0</v>
      </c>
    </row>
    <row r="96" spans="2:63" s="11" customFormat="1" ht="37.35" customHeight="1" x14ac:dyDescent="0.35">
      <c r="B96" s="144"/>
      <c r="D96" s="145" t="s">
        <v>63</v>
      </c>
      <c r="E96" s="146" t="s">
        <v>120</v>
      </c>
      <c r="F96" s="146" t="s">
        <v>121</v>
      </c>
      <c r="J96" s="147">
        <v>0</v>
      </c>
      <c r="L96" s="144"/>
      <c r="M96" s="148"/>
      <c r="N96" s="149"/>
      <c r="O96" s="149"/>
      <c r="P96" s="150">
        <f>P97+P118+P150+P160+P161+P168+P187+P192</f>
        <v>1440.8258609999998</v>
      </c>
      <c r="Q96" s="149"/>
      <c r="R96" s="150">
        <f>R97+R118+R150+R160+R161+R168+R187+R192</f>
        <v>87.807677829999989</v>
      </c>
      <c r="S96" s="149"/>
      <c r="T96" s="151">
        <f>T97+T118+T150+T160+T161+T168+T187+T192</f>
        <v>79.347940000000008</v>
      </c>
      <c r="W96" s="145"/>
      <c r="AR96" s="145" t="s">
        <v>70</v>
      </c>
      <c r="AT96" s="152" t="s">
        <v>63</v>
      </c>
      <c r="AU96" s="152" t="s">
        <v>64</v>
      </c>
      <c r="AY96" s="145" t="s">
        <v>122</v>
      </c>
      <c r="BK96" s="153">
        <f>BK97+BK118+BK150+BK160+BK161+BK168+BK187+BK192</f>
        <v>0</v>
      </c>
    </row>
    <row r="97" spans="2:65" s="11" customFormat="1" ht="19.899999999999999" customHeight="1" x14ac:dyDescent="0.3">
      <c r="B97" s="144"/>
      <c r="D97" s="145" t="s">
        <v>63</v>
      </c>
      <c r="E97" s="154" t="s">
        <v>70</v>
      </c>
      <c r="F97" s="154" t="s">
        <v>123</v>
      </c>
      <c r="J97" s="155">
        <v>0</v>
      </c>
      <c r="L97" s="144"/>
      <c r="M97" s="148"/>
      <c r="N97" s="149"/>
      <c r="O97" s="149"/>
      <c r="P97" s="150">
        <f>SUM(P98:P117)</f>
        <v>45.534200000000006</v>
      </c>
      <c r="Q97" s="149"/>
      <c r="R97" s="150">
        <f>SUM(R98:R117)</f>
        <v>0.1726</v>
      </c>
      <c r="S97" s="149"/>
      <c r="T97" s="151">
        <f>SUM(T98:T117)</f>
        <v>0</v>
      </c>
      <c r="W97" s="145"/>
      <c r="AR97" s="145" t="s">
        <v>70</v>
      </c>
      <c r="AT97" s="152" t="s">
        <v>63</v>
      </c>
      <c r="AU97" s="152" t="s">
        <v>70</v>
      </c>
      <c r="AY97" s="145" t="s">
        <v>122</v>
      </c>
      <c r="BK97" s="153">
        <f>SUM(BK98:BK117)</f>
        <v>0</v>
      </c>
    </row>
    <row r="98" spans="2:65" s="1" customFormat="1" ht="16.5" customHeight="1" x14ac:dyDescent="0.3">
      <c r="B98" s="156"/>
      <c r="C98" s="157" t="s">
        <v>70</v>
      </c>
      <c r="D98" s="157" t="s">
        <v>124</v>
      </c>
      <c r="E98" s="158" t="s">
        <v>125</v>
      </c>
      <c r="F98" s="159" t="s">
        <v>126</v>
      </c>
      <c r="G98" s="160" t="s">
        <v>127</v>
      </c>
      <c r="H98" s="161">
        <v>11</v>
      </c>
      <c r="I98" s="286">
        <v>0</v>
      </c>
      <c r="J98" s="162">
        <f>ROUND(I98*H98,2)</f>
        <v>0</v>
      </c>
      <c r="K98" s="159"/>
      <c r="L98" s="38"/>
      <c r="M98" s="163" t="s">
        <v>5</v>
      </c>
      <c r="N98" s="164" t="s">
        <v>35</v>
      </c>
      <c r="O98" s="165">
        <v>0.64500000000000002</v>
      </c>
      <c r="P98" s="165">
        <f>O98*H98</f>
        <v>7.0950000000000006</v>
      </c>
      <c r="Q98" s="165">
        <v>1.559E-2</v>
      </c>
      <c r="R98" s="165">
        <f>Q98*H98</f>
        <v>0.17149</v>
      </c>
      <c r="S98" s="165">
        <v>0</v>
      </c>
      <c r="T98" s="166">
        <f>S98*H98</f>
        <v>0</v>
      </c>
      <c r="W98" s="24"/>
      <c r="AR98" s="24" t="s">
        <v>128</v>
      </c>
      <c r="AT98" s="24" t="s">
        <v>124</v>
      </c>
      <c r="AU98" s="24" t="s">
        <v>72</v>
      </c>
      <c r="AY98" s="24" t="s">
        <v>122</v>
      </c>
      <c r="BE98" s="167">
        <f>IF(N98="základní",J98,0)</f>
        <v>0</v>
      </c>
      <c r="BF98" s="167">
        <f>IF(N98="snížená",J98,0)</f>
        <v>0</v>
      </c>
      <c r="BG98" s="167">
        <f>IF(N98="zákl. přenesená",J98,0)</f>
        <v>0</v>
      </c>
      <c r="BH98" s="167">
        <f>IF(N98="sníž. přenesená",J98,0)</f>
        <v>0</v>
      </c>
      <c r="BI98" s="167">
        <f>IF(N98="nulová",J98,0)</f>
        <v>0</v>
      </c>
      <c r="BJ98" s="24" t="s">
        <v>70</v>
      </c>
      <c r="BK98" s="167">
        <f>ROUND(I98*H98,2)</f>
        <v>0</v>
      </c>
      <c r="BL98" s="24" t="s">
        <v>128</v>
      </c>
      <c r="BM98" s="24" t="s">
        <v>129</v>
      </c>
    </row>
    <row r="99" spans="2:65" s="1" customFormat="1" ht="16.5" customHeight="1" x14ac:dyDescent="0.3">
      <c r="B99" s="156"/>
      <c r="C99" s="157" t="s">
        <v>72</v>
      </c>
      <c r="D99" s="157" t="s">
        <v>124</v>
      </c>
      <c r="E99" s="158" t="s">
        <v>130</v>
      </c>
      <c r="F99" s="159" t="s">
        <v>131</v>
      </c>
      <c r="G99" s="160" t="s">
        <v>132</v>
      </c>
      <c r="H99" s="161">
        <v>6.7</v>
      </c>
      <c r="I99" s="286">
        <v>0</v>
      </c>
      <c r="J99" s="162">
        <v>0</v>
      </c>
      <c r="K99" s="159"/>
      <c r="L99" s="38"/>
      <c r="M99" s="163" t="s">
        <v>5</v>
      </c>
      <c r="N99" s="164" t="s">
        <v>35</v>
      </c>
      <c r="O99" s="165">
        <v>9.7000000000000003E-2</v>
      </c>
      <c r="P99" s="165">
        <f>O99*H99</f>
        <v>0.64990000000000003</v>
      </c>
      <c r="Q99" s="165">
        <v>0</v>
      </c>
      <c r="R99" s="165">
        <f>Q99*H99</f>
        <v>0</v>
      </c>
      <c r="S99" s="165">
        <v>0</v>
      </c>
      <c r="T99" s="166">
        <f>S99*H99</f>
        <v>0</v>
      </c>
      <c r="W99" s="24"/>
      <c r="AR99" s="24" t="s">
        <v>128</v>
      </c>
      <c r="AT99" s="24" t="s">
        <v>124</v>
      </c>
      <c r="AU99" s="24" t="s">
        <v>72</v>
      </c>
      <c r="AY99" s="24" t="s">
        <v>122</v>
      </c>
      <c r="BE99" s="167">
        <f>IF(N99="základní",J99,0)</f>
        <v>0</v>
      </c>
      <c r="BF99" s="167">
        <f>IF(N99="snížená",J99,0)</f>
        <v>0</v>
      </c>
      <c r="BG99" s="167">
        <f>IF(N99="zákl. přenesená",J99,0)</f>
        <v>0</v>
      </c>
      <c r="BH99" s="167">
        <f>IF(N99="sníž. přenesená",J99,0)</f>
        <v>0</v>
      </c>
      <c r="BI99" s="167">
        <f>IF(N99="nulová",J99,0)</f>
        <v>0</v>
      </c>
      <c r="BJ99" s="24" t="s">
        <v>70</v>
      </c>
      <c r="BK99" s="167">
        <f>ROUND(I99*H99,2)</f>
        <v>0</v>
      </c>
      <c r="BL99" s="24" t="s">
        <v>128</v>
      </c>
      <c r="BM99" s="24" t="s">
        <v>133</v>
      </c>
    </row>
    <row r="100" spans="2:65" s="1" customFormat="1" ht="25.5" customHeight="1" x14ac:dyDescent="0.3">
      <c r="B100" s="156"/>
      <c r="C100" s="157" t="s">
        <v>134</v>
      </c>
      <c r="D100" s="157" t="s">
        <v>124</v>
      </c>
      <c r="E100" s="158" t="s">
        <v>135</v>
      </c>
      <c r="F100" s="159" t="s">
        <v>136</v>
      </c>
      <c r="G100" s="160" t="s">
        <v>132</v>
      </c>
      <c r="H100" s="161">
        <v>35.17</v>
      </c>
      <c r="I100" s="286">
        <v>0</v>
      </c>
      <c r="J100" s="162">
        <v>0</v>
      </c>
      <c r="K100" s="159"/>
      <c r="L100" s="38"/>
      <c r="M100" s="163" t="s">
        <v>5</v>
      </c>
      <c r="N100" s="164" t="s">
        <v>35</v>
      </c>
      <c r="O100" s="165">
        <v>0.14099999999999999</v>
      </c>
      <c r="P100" s="165">
        <f>O100*H100</f>
        <v>4.9589699999999999</v>
      </c>
      <c r="Q100" s="165">
        <v>0</v>
      </c>
      <c r="R100" s="165">
        <f>Q100*H100</f>
        <v>0</v>
      </c>
      <c r="S100" s="165">
        <v>0</v>
      </c>
      <c r="T100" s="166">
        <f>S100*H100</f>
        <v>0</v>
      </c>
      <c r="W100" s="24"/>
      <c r="AR100" s="24" t="s">
        <v>128</v>
      </c>
      <c r="AT100" s="24" t="s">
        <v>124</v>
      </c>
      <c r="AU100" s="24" t="s">
        <v>72</v>
      </c>
      <c r="AY100" s="24" t="s">
        <v>122</v>
      </c>
      <c r="BE100" s="167">
        <f>IF(N100="základní",J100,0)</f>
        <v>0</v>
      </c>
      <c r="BF100" s="167">
        <f>IF(N100="snížená",J100,0)</f>
        <v>0</v>
      </c>
      <c r="BG100" s="167">
        <f>IF(N100="zákl. přenesená",J100,0)</f>
        <v>0</v>
      </c>
      <c r="BH100" s="167">
        <f>IF(N100="sníž. přenesená",J100,0)</f>
        <v>0</v>
      </c>
      <c r="BI100" s="167">
        <f>IF(N100="nulová",J100,0)</f>
        <v>0</v>
      </c>
      <c r="BJ100" s="24" t="s">
        <v>70</v>
      </c>
      <c r="BK100" s="167">
        <f>ROUND(I100*H100,2)</f>
        <v>0</v>
      </c>
      <c r="BL100" s="24" t="s">
        <v>128</v>
      </c>
      <c r="BM100" s="24" t="s">
        <v>137</v>
      </c>
    </row>
    <row r="101" spans="2:65" s="1" customFormat="1" ht="16.5" customHeight="1" x14ac:dyDescent="0.3">
      <c r="B101" s="156"/>
      <c r="C101" s="157" t="s">
        <v>128</v>
      </c>
      <c r="D101" s="157" t="s">
        <v>124</v>
      </c>
      <c r="E101" s="158" t="s">
        <v>138</v>
      </c>
      <c r="F101" s="159" t="s">
        <v>139</v>
      </c>
      <c r="G101" s="160" t="s">
        <v>132</v>
      </c>
      <c r="H101" s="161">
        <v>65.52</v>
      </c>
      <c r="I101" s="286">
        <v>0</v>
      </c>
      <c r="J101" s="162">
        <v>0</v>
      </c>
      <c r="K101" s="159"/>
      <c r="L101" s="38"/>
      <c r="M101" s="163" t="s">
        <v>5</v>
      </c>
      <c r="N101" s="164" t="s">
        <v>35</v>
      </c>
      <c r="O101" s="165">
        <v>4.5999999999999999E-2</v>
      </c>
      <c r="P101" s="165">
        <f>O101*H101</f>
        <v>3.0139199999999997</v>
      </c>
      <c r="Q101" s="165">
        <v>0</v>
      </c>
      <c r="R101" s="165">
        <f>Q101*H101</f>
        <v>0</v>
      </c>
      <c r="S101" s="165">
        <v>0</v>
      </c>
      <c r="T101" s="166">
        <f>S101*H101</f>
        <v>0</v>
      </c>
      <c r="W101" s="24"/>
      <c r="AR101" s="24" t="s">
        <v>128</v>
      </c>
      <c r="AT101" s="24" t="s">
        <v>124</v>
      </c>
      <c r="AU101" s="24" t="s">
        <v>72</v>
      </c>
      <c r="AY101" s="24" t="s">
        <v>122</v>
      </c>
      <c r="BE101" s="167">
        <f>IF(N101="základní",J101,0)</f>
        <v>0</v>
      </c>
      <c r="BF101" s="167">
        <f>IF(N101="snížená",J101,0)</f>
        <v>0</v>
      </c>
      <c r="BG101" s="167">
        <f>IF(N101="zákl. přenesená",J101,0)</f>
        <v>0</v>
      </c>
      <c r="BH101" s="167">
        <f>IF(N101="sníž. přenesená",J101,0)</f>
        <v>0</v>
      </c>
      <c r="BI101" s="167">
        <f>IF(N101="nulová",J101,0)</f>
        <v>0</v>
      </c>
      <c r="BJ101" s="24" t="s">
        <v>70</v>
      </c>
      <c r="BK101" s="167">
        <f>ROUND(I101*H101,2)</f>
        <v>0</v>
      </c>
      <c r="BL101" s="24" t="s">
        <v>128</v>
      </c>
      <c r="BM101" s="24" t="s">
        <v>140</v>
      </c>
    </row>
    <row r="102" spans="2:65" s="12" customFormat="1" x14ac:dyDescent="0.3">
      <c r="B102" s="168"/>
      <c r="D102" s="169" t="s">
        <v>141</v>
      </c>
      <c r="E102" s="170" t="s">
        <v>5</v>
      </c>
      <c r="F102" s="171" t="s">
        <v>142</v>
      </c>
      <c r="H102" s="172">
        <v>6.7</v>
      </c>
      <c r="I102" s="287"/>
      <c r="L102" s="168"/>
      <c r="M102" s="173"/>
      <c r="N102" s="174"/>
      <c r="O102" s="174"/>
      <c r="P102" s="174"/>
      <c r="Q102" s="174"/>
      <c r="R102" s="174"/>
      <c r="S102" s="174"/>
      <c r="T102" s="175"/>
      <c r="AT102" s="170" t="s">
        <v>141</v>
      </c>
      <c r="AU102" s="170" t="s">
        <v>72</v>
      </c>
      <c r="AV102" s="12" t="s">
        <v>72</v>
      </c>
      <c r="AW102" s="12" t="s">
        <v>28</v>
      </c>
      <c r="AX102" s="12" t="s">
        <v>64</v>
      </c>
      <c r="AY102" s="170" t="s">
        <v>122</v>
      </c>
    </row>
    <row r="103" spans="2:65" s="12" customFormat="1" x14ac:dyDescent="0.3">
      <c r="B103" s="168"/>
      <c r="D103" s="169" t="s">
        <v>141</v>
      </c>
      <c r="E103" s="170" t="s">
        <v>5</v>
      </c>
      <c r="F103" s="171" t="s">
        <v>143</v>
      </c>
      <c r="H103" s="172">
        <v>35.17</v>
      </c>
      <c r="I103" s="287"/>
      <c r="L103" s="168"/>
      <c r="M103" s="173"/>
      <c r="N103" s="174"/>
      <c r="O103" s="174"/>
      <c r="P103" s="174"/>
      <c r="Q103" s="174"/>
      <c r="R103" s="174"/>
      <c r="S103" s="174"/>
      <c r="T103" s="175"/>
      <c r="AT103" s="170" t="s">
        <v>141</v>
      </c>
      <c r="AU103" s="170" t="s">
        <v>72</v>
      </c>
      <c r="AV103" s="12" t="s">
        <v>72</v>
      </c>
      <c r="AW103" s="12" t="s">
        <v>28</v>
      </c>
      <c r="AX103" s="12" t="s">
        <v>64</v>
      </c>
      <c r="AY103" s="170" t="s">
        <v>122</v>
      </c>
    </row>
    <row r="104" spans="2:65" s="13" customFormat="1" x14ac:dyDescent="0.3">
      <c r="B104" s="176"/>
      <c r="D104" s="169" t="s">
        <v>141</v>
      </c>
      <c r="E104" s="177" t="s">
        <v>5</v>
      </c>
      <c r="F104" s="178" t="s">
        <v>144</v>
      </c>
      <c r="H104" s="179">
        <v>41.87</v>
      </c>
      <c r="I104" s="288"/>
      <c r="L104" s="176"/>
      <c r="M104" s="180"/>
      <c r="N104" s="181"/>
      <c r="O104" s="181"/>
      <c r="P104" s="181"/>
      <c r="Q104" s="181"/>
      <c r="R104" s="181"/>
      <c r="S104" s="181"/>
      <c r="T104" s="182"/>
      <c r="AT104" s="177" t="s">
        <v>141</v>
      </c>
      <c r="AU104" s="177" t="s">
        <v>72</v>
      </c>
      <c r="AV104" s="13" t="s">
        <v>134</v>
      </c>
      <c r="AW104" s="13" t="s">
        <v>28</v>
      </c>
      <c r="AX104" s="13" t="s">
        <v>64</v>
      </c>
      <c r="AY104" s="177" t="s">
        <v>122</v>
      </c>
    </row>
    <row r="105" spans="2:65" s="12" customFormat="1" x14ac:dyDescent="0.3">
      <c r="B105" s="168"/>
      <c r="D105" s="169" t="s">
        <v>141</v>
      </c>
      <c r="E105" s="170" t="s">
        <v>5</v>
      </c>
      <c r="F105" s="171" t="s">
        <v>145</v>
      </c>
      <c r="H105" s="172">
        <v>18.100000000000001</v>
      </c>
      <c r="I105" s="287"/>
      <c r="L105" s="168"/>
      <c r="M105" s="173"/>
      <c r="N105" s="174"/>
      <c r="O105" s="174"/>
      <c r="P105" s="174"/>
      <c r="Q105" s="174"/>
      <c r="R105" s="174"/>
      <c r="S105" s="174"/>
      <c r="T105" s="175"/>
      <c r="AT105" s="170" t="s">
        <v>141</v>
      </c>
      <c r="AU105" s="170" t="s">
        <v>72</v>
      </c>
      <c r="AV105" s="12" t="s">
        <v>72</v>
      </c>
      <c r="AW105" s="12" t="s">
        <v>28</v>
      </c>
      <c r="AX105" s="12" t="s">
        <v>64</v>
      </c>
      <c r="AY105" s="170" t="s">
        <v>122</v>
      </c>
    </row>
    <row r="106" spans="2:65" s="12" customFormat="1" x14ac:dyDescent="0.3">
      <c r="B106" s="168"/>
      <c r="D106" s="169" t="s">
        <v>141</v>
      </c>
      <c r="E106" s="170" t="s">
        <v>5</v>
      </c>
      <c r="F106" s="171" t="s">
        <v>146</v>
      </c>
      <c r="H106" s="172">
        <v>5.55</v>
      </c>
      <c r="I106" s="287"/>
      <c r="L106" s="168"/>
      <c r="M106" s="173"/>
      <c r="N106" s="174"/>
      <c r="O106" s="174"/>
      <c r="P106" s="174"/>
      <c r="Q106" s="174"/>
      <c r="R106" s="174"/>
      <c r="S106" s="174"/>
      <c r="T106" s="175"/>
      <c r="AT106" s="170" t="s">
        <v>141</v>
      </c>
      <c r="AU106" s="170" t="s">
        <v>72</v>
      </c>
      <c r="AV106" s="12" t="s">
        <v>72</v>
      </c>
      <c r="AW106" s="12" t="s">
        <v>28</v>
      </c>
      <c r="AX106" s="12" t="s">
        <v>64</v>
      </c>
      <c r="AY106" s="170" t="s">
        <v>122</v>
      </c>
    </row>
    <row r="107" spans="2:65" s="13" customFormat="1" x14ac:dyDescent="0.3">
      <c r="B107" s="176"/>
      <c r="D107" s="169" t="s">
        <v>141</v>
      </c>
      <c r="E107" s="177" t="s">
        <v>82</v>
      </c>
      <c r="F107" s="178" t="s">
        <v>144</v>
      </c>
      <c r="H107" s="179">
        <v>23.65</v>
      </c>
      <c r="I107" s="288"/>
      <c r="L107" s="176"/>
      <c r="M107" s="180"/>
      <c r="N107" s="181"/>
      <c r="O107" s="181"/>
      <c r="P107" s="181"/>
      <c r="Q107" s="181"/>
      <c r="R107" s="181"/>
      <c r="S107" s="181"/>
      <c r="T107" s="182"/>
      <c r="AT107" s="177" t="s">
        <v>141</v>
      </c>
      <c r="AU107" s="177" t="s">
        <v>72</v>
      </c>
      <c r="AV107" s="13" t="s">
        <v>134</v>
      </c>
      <c r="AW107" s="13" t="s">
        <v>28</v>
      </c>
      <c r="AX107" s="13" t="s">
        <v>64</v>
      </c>
      <c r="AY107" s="177" t="s">
        <v>122</v>
      </c>
    </row>
    <row r="108" spans="2:65" s="14" customFormat="1" x14ac:dyDescent="0.3">
      <c r="B108" s="183"/>
      <c r="D108" s="169" t="s">
        <v>141</v>
      </c>
      <c r="E108" s="184" t="s">
        <v>5</v>
      </c>
      <c r="F108" s="185" t="s">
        <v>147</v>
      </c>
      <c r="H108" s="186">
        <v>65.52</v>
      </c>
      <c r="I108" s="289"/>
      <c r="L108" s="183"/>
      <c r="M108" s="187"/>
      <c r="N108" s="188"/>
      <c r="O108" s="188"/>
      <c r="P108" s="188"/>
      <c r="Q108" s="188"/>
      <c r="R108" s="188"/>
      <c r="S108" s="188"/>
      <c r="T108" s="189"/>
      <c r="AT108" s="184" t="s">
        <v>141</v>
      </c>
      <c r="AU108" s="184" t="s">
        <v>72</v>
      </c>
      <c r="AV108" s="14" t="s">
        <v>128</v>
      </c>
      <c r="AW108" s="14" t="s">
        <v>28</v>
      </c>
      <c r="AX108" s="14" t="s">
        <v>70</v>
      </c>
      <c r="AY108" s="184" t="s">
        <v>122</v>
      </c>
    </row>
    <row r="109" spans="2:65" s="1" customFormat="1" ht="16.5" customHeight="1" x14ac:dyDescent="0.3">
      <c r="B109" s="156"/>
      <c r="C109" s="157" t="s">
        <v>148</v>
      </c>
      <c r="D109" s="157" t="s">
        <v>124</v>
      </c>
      <c r="E109" s="158" t="s">
        <v>149</v>
      </c>
      <c r="F109" s="159" t="s">
        <v>150</v>
      </c>
      <c r="G109" s="160" t="s">
        <v>132</v>
      </c>
      <c r="H109" s="161">
        <v>23.65</v>
      </c>
      <c r="I109" s="286">
        <v>0</v>
      </c>
      <c r="J109" s="162">
        <v>0</v>
      </c>
      <c r="K109" s="159"/>
      <c r="L109" s="38"/>
      <c r="M109" s="163" t="s">
        <v>5</v>
      </c>
      <c r="N109" s="164" t="s">
        <v>35</v>
      </c>
      <c r="O109" s="165">
        <v>0.65200000000000002</v>
      </c>
      <c r="P109" s="165">
        <f>O109*H109</f>
        <v>15.4198</v>
      </c>
      <c r="Q109" s="165">
        <v>0</v>
      </c>
      <c r="R109" s="165">
        <f>Q109*H109</f>
        <v>0</v>
      </c>
      <c r="S109" s="165">
        <v>0</v>
      </c>
      <c r="T109" s="166">
        <f>S109*H109</f>
        <v>0</v>
      </c>
      <c r="W109" s="24"/>
      <c r="AR109" s="24" t="s">
        <v>128</v>
      </c>
      <c r="AT109" s="24" t="s">
        <v>124</v>
      </c>
      <c r="AU109" s="24" t="s">
        <v>72</v>
      </c>
      <c r="AY109" s="24" t="s">
        <v>122</v>
      </c>
      <c r="BE109" s="167">
        <f>IF(N109="základní",J109,0)</f>
        <v>0</v>
      </c>
      <c r="BF109" s="167">
        <f>IF(N109="snížená",J109,0)</f>
        <v>0</v>
      </c>
      <c r="BG109" s="167">
        <f>IF(N109="zákl. přenesená",J109,0)</f>
        <v>0</v>
      </c>
      <c r="BH109" s="167">
        <f>IF(N109="sníž. přenesená",J109,0)</f>
        <v>0</v>
      </c>
      <c r="BI109" s="167">
        <f>IF(N109="nulová",J109,0)</f>
        <v>0</v>
      </c>
      <c r="BJ109" s="24" t="s">
        <v>70</v>
      </c>
      <c r="BK109" s="167">
        <f>ROUND(I109*H109,2)</f>
        <v>0</v>
      </c>
      <c r="BL109" s="24" t="s">
        <v>128</v>
      </c>
      <c r="BM109" s="24" t="s">
        <v>151</v>
      </c>
    </row>
    <row r="110" spans="2:65" s="12" customFormat="1" x14ac:dyDescent="0.3">
      <c r="B110" s="168"/>
      <c r="D110" s="169" t="s">
        <v>141</v>
      </c>
      <c r="E110" s="170" t="s">
        <v>5</v>
      </c>
      <c r="F110" s="171" t="s">
        <v>82</v>
      </c>
      <c r="H110" s="172">
        <v>23.65</v>
      </c>
      <c r="I110" s="287"/>
      <c r="L110" s="168"/>
      <c r="M110" s="173"/>
      <c r="N110" s="174"/>
      <c r="O110" s="174"/>
      <c r="P110" s="174"/>
      <c r="Q110" s="174"/>
      <c r="R110" s="174"/>
      <c r="S110" s="174"/>
      <c r="T110" s="175"/>
      <c r="AT110" s="170" t="s">
        <v>141</v>
      </c>
      <c r="AU110" s="170" t="s">
        <v>72</v>
      </c>
      <c r="AV110" s="12" t="s">
        <v>72</v>
      </c>
      <c r="AW110" s="12" t="s">
        <v>28</v>
      </c>
      <c r="AX110" s="12" t="s">
        <v>70</v>
      </c>
      <c r="AY110" s="170" t="s">
        <v>122</v>
      </c>
    </row>
    <row r="111" spans="2:65" s="1" customFormat="1" ht="16.5" customHeight="1" x14ac:dyDescent="0.3">
      <c r="B111" s="156"/>
      <c r="C111" s="157" t="s">
        <v>152</v>
      </c>
      <c r="D111" s="157" t="s">
        <v>124</v>
      </c>
      <c r="E111" s="158" t="s">
        <v>153</v>
      </c>
      <c r="F111" s="159" t="s">
        <v>154</v>
      </c>
      <c r="G111" s="160" t="s">
        <v>132</v>
      </c>
      <c r="H111" s="161">
        <v>18.100000000000001</v>
      </c>
      <c r="I111" s="286">
        <v>0</v>
      </c>
      <c r="J111" s="162">
        <v>0</v>
      </c>
      <c r="K111" s="159"/>
      <c r="L111" s="38"/>
      <c r="M111" s="163" t="s">
        <v>5</v>
      </c>
      <c r="N111" s="164" t="s">
        <v>35</v>
      </c>
      <c r="O111" s="165">
        <v>0.29899999999999999</v>
      </c>
      <c r="P111" s="165">
        <f>O111*H111</f>
        <v>5.4119000000000002</v>
      </c>
      <c r="Q111" s="165">
        <v>0</v>
      </c>
      <c r="R111" s="165">
        <f>Q111*H111</f>
        <v>0</v>
      </c>
      <c r="S111" s="165">
        <v>0</v>
      </c>
      <c r="T111" s="166">
        <f>S111*H111</f>
        <v>0</v>
      </c>
      <c r="W111" s="24"/>
      <c r="AR111" s="24" t="s">
        <v>128</v>
      </c>
      <c r="AT111" s="24" t="s">
        <v>124</v>
      </c>
      <c r="AU111" s="24" t="s">
        <v>72</v>
      </c>
      <c r="AY111" s="24" t="s">
        <v>122</v>
      </c>
      <c r="BE111" s="167">
        <f>IF(N111="základní",J111,0)</f>
        <v>0</v>
      </c>
      <c r="BF111" s="167">
        <f>IF(N111="snížená",J111,0)</f>
        <v>0</v>
      </c>
      <c r="BG111" s="167">
        <f>IF(N111="zákl. přenesená",J111,0)</f>
        <v>0</v>
      </c>
      <c r="BH111" s="167">
        <f>IF(N111="sníž. přenesená",J111,0)</f>
        <v>0</v>
      </c>
      <c r="BI111" s="167">
        <f>IF(N111="nulová",J111,0)</f>
        <v>0</v>
      </c>
      <c r="BJ111" s="24" t="s">
        <v>70</v>
      </c>
      <c r="BK111" s="167">
        <f>ROUND(I111*H111,2)</f>
        <v>0</v>
      </c>
      <c r="BL111" s="24" t="s">
        <v>128</v>
      </c>
      <c r="BM111" s="24" t="s">
        <v>155</v>
      </c>
    </row>
    <row r="112" spans="2:65" s="12" customFormat="1" x14ac:dyDescent="0.3">
      <c r="B112" s="168"/>
      <c r="D112" s="169" t="s">
        <v>141</v>
      </c>
      <c r="E112" s="170" t="s">
        <v>5</v>
      </c>
      <c r="F112" s="171" t="s">
        <v>156</v>
      </c>
      <c r="H112" s="172">
        <v>18.100000000000001</v>
      </c>
      <c r="I112" s="287"/>
      <c r="L112" s="168"/>
      <c r="M112" s="173"/>
      <c r="N112" s="174"/>
      <c r="O112" s="174"/>
      <c r="P112" s="174"/>
      <c r="Q112" s="174"/>
      <c r="R112" s="174"/>
      <c r="S112" s="174"/>
      <c r="T112" s="175"/>
      <c r="AT112" s="170" t="s">
        <v>141</v>
      </c>
      <c r="AU112" s="170" t="s">
        <v>72</v>
      </c>
      <c r="AV112" s="12" t="s">
        <v>72</v>
      </c>
      <c r="AW112" s="12" t="s">
        <v>28</v>
      </c>
      <c r="AX112" s="12" t="s">
        <v>70</v>
      </c>
      <c r="AY112" s="170" t="s">
        <v>122</v>
      </c>
    </row>
    <row r="113" spans="2:65" s="1" customFormat="1" ht="25.5" customHeight="1" x14ac:dyDescent="0.3">
      <c r="B113" s="156"/>
      <c r="C113" s="157" t="s">
        <v>157</v>
      </c>
      <c r="D113" s="157" t="s">
        <v>124</v>
      </c>
      <c r="E113" s="158" t="s">
        <v>158</v>
      </c>
      <c r="F113" s="159" t="s">
        <v>159</v>
      </c>
      <c r="G113" s="160" t="s">
        <v>160</v>
      </c>
      <c r="H113" s="161">
        <v>37</v>
      </c>
      <c r="I113" s="286">
        <v>0</v>
      </c>
      <c r="J113" s="162">
        <f>ROUND(I113*H113,2)</f>
        <v>0</v>
      </c>
      <c r="K113" s="159"/>
      <c r="L113" s="38"/>
      <c r="M113" s="163" t="s">
        <v>5</v>
      </c>
      <c r="N113" s="164" t="s">
        <v>35</v>
      </c>
      <c r="O113" s="165">
        <v>0.17699999999999999</v>
      </c>
      <c r="P113" s="165">
        <f>O113*H113</f>
        <v>6.5489999999999995</v>
      </c>
      <c r="Q113" s="165">
        <v>0</v>
      </c>
      <c r="R113" s="165">
        <f>Q113*H113</f>
        <v>0</v>
      </c>
      <c r="S113" s="165">
        <v>0</v>
      </c>
      <c r="T113" s="166">
        <f>S113*H113</f>
        <v>0</v>
      </c>
      <c r="W113" s="24"/>
      <c r="AR113" s="24" t="s">
        <v>128</v>
      </c>
      <c r="AT113" s="24" t="s">
        <v>124</v>
      </c>
      <c r="AU113" s="24" t="s">
        <v>72</v>
      </c>
      <c r="AY113" s="24" t="s">
        <v>122</v>
      </c>
      <c r="BE113" s="167">
        <f>IF(N113="základní",J113,0)</f>
        <v>0</v>
      </c>
      <c r="BF113" s="167">
        <f>IF(N113="snížená",J113,0)</f>
        <v>0</v>
      </c>
      <c r="BG113" s="167">
        <f>IF(N113="zákl. přenesená",J113,0)</f>
        <v>0</v>
      </c>
      <c r="BH113" s="167">
        <f>IF(N113="sníž. přenesená",J113,0)</f>
        <v>0</v>
      </c>
      <c r="BI113" s="167">
        <f>IF(N113="nulová",J113,0)</f>
        <v>0</v>
      </c>
      <c r="BJ113" s="24" t="s">
        <v>70</v>
      </c>
      <c r="BK113" s="167">
        <f>ROUND(I113*H113,2)</f>
        <v>0</v>
      </c>
      <c r="BL113" s="24" t="s">
        <v>128</v>
      </c>
      <c r="BM113" s="24" t="s">
        <v>161</v>
      </c>
    </row>
    <row r="114" spans="2:65" s="1" customFormat="1" ht="25.5" customHeight="1" x14ac:dyDescent="0.3">
      <c r="B114" s="156"/>
      <c r="C114" s="157" t="s">
        <v>162</v>
      </c>
      <c r="D114" s="157" t="s">
        <v>124</v>
      </c>
      <c r="E114" s="158" t="s">
        <v>163</v>
      </c>
      <c r="F114" s="159" t="s">
        <v>164</v>
      </c>
      <c r="G114" s="160" t="s">
        <v>160</v>
      </c>
      <c r="H114" s="161">
        <v>37</v>
      </c>
      <c r="I114" s="286">
        <v>0</v>
      </c>
      <c r="J114" s="162">
        <f>ROUND(I114*H114,2)</f>
        <v>0</v>
      </c>
      <c r="K114" s="159"/>
      <c r="L114" s="38"/>
      <c r="M114" s="163" t="s">
        <v>5</v>
      </c>
      <c r="N114" s="164" t="s">
        <v>35</v>
      </c>
      <c r="O114" s="165">
        <v>5.8000000000000003E-2</v>
      </c>
      <c r="P114" s="165">
        <f>O114*H114</f>
        <v>2.1459999999999999</v>
      </c>
      <c r="Q114" s="165">
        <v>0</v>
      </c>
      <c r="R114" s="165">
        <f>Q114*H114</f>
        <v>0</v>
      </c>
      <c r="S114" s="165">
        <v>0</v>
      </c>
      <c r="T114" s="166">
        <f>S114*H114</f>
        <v>0</v>
      </c>
      <c r="W114" s="24"/>
      <c r="AR114" s="24" t="s">
        <v>128</v>
      </c>
      <c r="AT114" s="24" t="s">
        <v>124</v>
      </c>
      <c r="AU114" s="24" t="s">
        <v>72</v>
      </c>
      <c r="AY114" s="24" t="s">
        <v>122</v>
      </c>
      <c r="BE114" s="167">
        <f>IF(N114="základní",J114,0)</f>
        <v>0</v>
      </c>
      <c r="BF114" s="167">
        <f>IF(N114="snížená",J114,0)</f>
        <v>0</v>
      </c>
      <c r="BG114" s="167">
        <f>IF(N114="zákl. přenesená",J114,0)</f>
        <v>0</v>
      </c>
      <c r="BH114" s="167">
        <f>IF(N114="sníž. přenesená",J114,0)</f>
        <v>0</v>
      </c>
      <c r="BI114" s="167">
        <f>IF(N114="nulová",J114,0)</f>
        <v>0</v>
      </c>
      <c r="BJ114" s="24" t="s">
        <v>70</v>
      </c>
      <c r="BK114" s="167">
        <f>ROUND(I114*H114,2)</f>
        <v>0</v>
      </c>
      <c r="BL114" s="24" t="s">
        <v>128</v>
      </c>
      <c r="BM114" s="24" t="s">
        <v>165</v>
      </c>
    </row>
    <row r="115" spans="2:65" s="1" customFormat="1" ht="16.5" customHeight="1" x14ac:dyDescent="0.3">
      <c r="B115" s="156"/>
      <c r="C115" s="190" t="s">
        <v>166</v>
      </c>
      <c r="D115" s="190" t="s">
        <v>167</v>
      </c>
      <c r="E115" s="191" t="s">
        <v>168</v>
      </c>
      <c r="F115" s="192" t="s">
        <v>169</v>
      </c>
      <c r="G115" s="193" t="s">
        <v>170</v>
      </c>
      <c r="H115" s="194">
        <v>1.1100000000000001</v>
      </c>
      <c r="I115" s="290">
        <v>0</v>
      </c>
      <c r="J115" s="195">
        <f>ROUND(I115*H115,2)</f>
        <v>0</v>
      </c>
      <c r="K115" s="159"/>
      <c r="L115" s="196"/>
      <c r="M115" s="197" t="s">
        <v>5</v>
      </c>
      <c r="N115" s="198" t="s">
        <v>35</v>
      </c>
      <c r="O115" s="165">
        <v>0</v>
      </c>
      <c r="P115" s="165">
        <f>O115*H115</f>
        <v>0</v>
      </c>
      <c r="Q115" s="165">
        <v>1E-3</v>
      </c>
      <c r="R115" s="165">
        <f>Q115*H115</f>
        <v>1.1100000000000001E-3</v>
      </c>
      <c r="S115" s="165">
        <v>0</v>
      </c>
      <c r="T115" s="166">
        <f>S115*H115</f>
        <v>0</v>
      </c>
      <c r="W115" s="24"/>
      <c r="AR115" s="24" t="s">
        <v>162</v>
      </c>
      <c r="AT115" s="24" t="s">
        <v>167</v>
      </c>
      <c r="AU115" s="24" t="s">
        <v>72</v>
      </c>
      <c r="AY115" s="24" t="s">
        <v>122</v>
      </c>
      <c r="BE115" s="167">
        <f>IF(N115="základní",J115,0)</f>
        <v>0</v>
      </c>
      <c r="BF115" s="167">
        <f>IF(N115="snížená",J115,0)</f>
        <v>0</v>
      </c>
      <c r="BG115" s="167">
        <f>IF(N115="zákl. přenesená",J115,0)</f>
        <v>0</v>
      </c>
      <c r="BH115" s="167">
        <f>IF(N115="sníž. přenesená",J115,0)</f>
        <v>0</v>
      </c>
      <c r="BI115" s="167">
        <f>IF(N115="nulová",J115,0)</f>
        <v>0</v>
      </c>
      <c r="BJ115" s="24" t="s">
        <v>70</v>
      </c>
      <c r="BK115" s="167">
        <f>ROUND(I115*H115,2)</f>
        <v>0</v>
      </c>
      <c r="BL115" s="24" t="s">
        <v>128</v>
      </c>
      <c r="BM115" s="24" t="s">
        <v>171</v>
      </c>
    </row>
    <row r="116" spans="2:65" s="12" customFormat="1" x14ac:dyDescent="0.3">
      <c r="B116" s="168"/>
      <c r="D116" s="169" t="s">
        <v>141</v>
      </c>
      <c r="E116" s="170" t="s">
        <v>5</v>
      </c>
      <c r="F116" s="171" t="s">
        <v>172</v>
      </c>
      <c r="H116" s="172">
        <v>1.1100000000000001</v>
      </c>
      <c r="I116" s="287"/>
      <c r="L116" s="168"/>
      <c r="M116" s="173"/>
      <c r="N116" s="174"/>
      <c r="O116" s="174"/>
      <c r="P116" s="174"/>
      <c r="Q116" s="174"/>
      <c r="R116" s="174"/>
      <c r="S116" s="174"/>
      <c r="T116" s="175"/>
      <c r="AT116" s="170" t="s">
        <v>141</v>
      </c>
      <c r="AU116" s="170" t="s">
        <v>72</v>
      </c>
      <c r="AV116" s="12" t="s">
        <v>72</v>
      </c>
      <c r="AW116" s="12" t="s">
        <v>28</v>
      </c>
      <c r="AX116" s="12" t="s">
        <v>70</v>
      </c>
      <c r="AY116" s="170" t="s">
        <v>122</v>
      </c>
    </row>
    <row r="117" spans="2:65" s="1" customFormat="1" ht="16.5" customHeight="1" x14ac:dyDescent="0.3">
      <c r="B117" s="156"/>
      <c r="C117" s="157" t="s">
        <v>173</v>
      </c>
      <c r="D117" s="157" t="s">
        <v>124</v>
      </c>
      <c r="E117" s="158" t="s">
        <v>174</v>
      </c>
      <c r="F117" s="159" t="s">
        <v>175</v>
      </c>
      <c r="G117" s="160" t="s">
        <v>132</v>
      </c>
      <c r="H117" s="161">
        <v>1.1100000000000001</v>
      </c>
      <c r="I117" s="286">
        <v>0</v>
      </c>
      <c r="J117" s="162">
        <f>ROUND(I117*H117,2)</f>
        <v>0</v>
      </c>
      <c r="K117" s="159"/>
      <c r="L117" s="38"/>
      <c r="M117" s="163" t="s">
        <v>5</v>
      </c>
      <c r="N117" s="164" t="s">
        <v>35</v>
      </c>
      <c r="O117" s="165">
        <v>0.26100000000000001</v>
      </c>
      <c r="P117" s="165">
        <f>O117*H117</f>
        <v>0.28971000000000002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W117" s="24"/>
      <c r="AR117" s="24" t="s">
        <v>128</v>
      </c>
      <c r="AT117" s="24" t="s">
        <v>124</v>
      </c>
      <c r="AU117" s="24" t="s">
        <v>72</v>
      </c>
      <c r="AY117" s="24" t="s">
        <v>122</v>
      </c>
      <c r="BE117" s="167">
        <f>IF(N117="základní",J117,0)</f>
        <v>0</v>
      </c>
      <c r="BF117" s="167">
        <f>IF(N117="snížená",J117,0)</f>
        <v>0</v>
      </c>
      <c r="BG117" s="167">
        <f>IF(N117="zákl. přenesená",J117,0)</f>
        <v>0</v>
      </c>
      <c r="BH117" s="167">
        <f>IF(N117="sníž. přenesená",J117,0)</f>
        <v>0</v>
      </c>
      <c r="BI117" s="167">
        <f>IF(N117="nulová",J117,0)</f>
        <v>0</v>
      </c>
      <c r="BJ117" s="24" t="s">
        <v>70</v>
      </c>
      <c r="BK117" s="167">
        <f>ROUND(I117*H117,2)</f>
        <v>0</v>
      </c>
      <c r="BL117" s="24" t="s">
        <v>128</v>
      </c>
      <c r="BM117" s="24" t="s">
        <v>176</v>
      </c>
    </row>
    <row r="118" spans="2:65" s="11" customFormat="1" ht="29.85" customHeight="1" x14ac:dyDescent="0.3">
      <c r="B118" s="144"/>
      <c r="D118" s="145" t="s">
        <v>63</v>
      </c>
      <c r="E118" s="154" t="s">
        <v>134</v>
      </c>
      <c r="F118" s="154" t="s">
        <v>177</v>
      </c>
      <c r="J118" s="155">
        <v>0</v>
      </c>
      <c r="L118" s="144"/>
      <c r="M118" s="148"/>
      <c r="N118" s="149"/>
      <c r="O118" s="149"/>
      <c r="P118" s="150">
        <f>SUM(P119:P149)</f>
        <v>283.54592200000002</v>
      </c>
      <c r="Q118" s="149"/>
      <c r="R118" s="150">
        <f>SUM(R119:R149)</f>
        <v>5.1716035199999988</v>
      </c>
      <c r="S118" s="149"/>
      <c r="T118" s="151">
        <f>SUM(T119:T149)</f>
        <v>0</v>
      </c>
      <c r="W118" s="145"/>
      <c r="AR118" s="145" t="s">
        <v>70</v>
      </c>
      <c r="AT118" s="152" t="s">
        <v>63</v>
      </c>
      <c r="AU118" s="152" t="s">
        <v>70</v>
      </c>
      <c r="AY118" s="145" t="s">
        <v>122</v>
      </c>
      <c r="BK118" s="153">
        <f>SUM(BK119:BK149)</f>
        <v>0</v>
      </c>
    </row>
    <row r="119" spans="2:65" s="1" customFormat="1" ht="16.5" customHeight="1" x14ac:dyDescent="0.3">
      <c r="B119" s="156"/>
      <c r="C119" s="157" t="s">
        <v>178</v>
      </c>
      <c r="D119" s="157" t="s">
        <v>124</v>
      </c>
      <c r="E119" s="158" t="s">
        <v>179</v>
      </c>
      <c r="F119" s="159" t="s">
        <v>670</v>
      </c>
      <c r="G119" s="160" t="s">
        <v>180</v>
      </c>
      <c r="H119" s="161">
        <v>1</v>
      </c>
      <c r="I119" s="286">
        <v>0</v>
      </c>
      <c r="J119" s="162">
        <v>0</v>
      </c>
      <c r="K119" s="159"/>
      <c r="L119" s="38"/>
      <c r="M119" s="163" t="s">
        <v>5</v>
      </c>
      <c r="N119" s="164" t="s">
        <v>35</v>
      </c>
      <c r="O119" s="165">
        <v>0</v>
      </c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V119" s="284"/>
      <c r="W119" s="284"/>
      <c r="AR119" s="24" t="s">
        <v>128</v>
      </c>
      <c r="AT119" s="24" t="s">
        <v>124</v>
      </c>
      <c r="AU119" s="24" t="s">
        <v>72</v>
      </c>
      <c r="AY119" s="24" t="s">
        <v>122</v>
      </c>
      <c r="BE119" s="167">
        <f>IF(N119="základní",J119,0)</f>
        <v>0</v>
      </c>
      <c r="BF119" s="167">
        <f>IF(N119="snížená",J119,0)</f>
        <v>0</v>
      </c>
      <c r="BG119" s="167">
        <f>IF(N119="zákl. přenesená",J119,0)</f>
        <v>0</v>
      </c>
      <c r="BH119" s="167">
        <f>IF(N119="sníž. přenesená",J119,0)</f>
        <v>0</v>
      </c>
      <c r="BI119" s="167">
        <f>IF(N119="nulová",J119,0)</f>
        <v>0</v>
      </c>
      <c r="BJ119" s="24" t="s">
        <v>70</v>
      </c>
      <c r="BK119" s="167">
        <f>ROUND(I119*H119,2)</f>
        <v>0</v>
      </c>
      <c r="BL119" s="24" t="s">
        <v>128</v>
      </c>
      <c r="BM119" s="24" t="s">
        <v>181</v>
      </c>
    </row>
    <row r="120" spans="2:65" s="1" customFormat="1" ht="16.5" customHeight="1" x14ac:dyDescent="0.3">
      <c r="B120" s="156"/>
      <c r="C120" s="157" t="s">
        <v>182</v>
      </c>
      <c r="D120" s="157" t="s">
        <v>124</v>
      </c>
      <c r="E120" s="158" t="s">
        <v>183</v>
      </c>
      <c r="F120" s="159" t="s">
        <v>184</v>
      </c>
      <c r="G120" s="160" t="s">
        <v>180</v>
      </c>
      <c r="H120" s="161">
        <v>1</v>
      </c>
      <c r="I120" s="286">
        <v>0</v>
      </c>
      <c r="J120" s="162">
        <f t="shared" ref="J120:J121" si="0">ROUND(I120*H120,2)</f>
        <v>0</v>
      </c>
      <c r="K120" s="159"/>
      <c r="L120" s="38"/>
      <c r="M120" s="163" t="s">
        <v>5</v>
      </c>
      <c r="N120" s="164" t="s">
        <v>35</v>
      </c>
      <c r="O120" s="165">
        <v>0</v>
      </c>
      <c r="P120" s="165">
        <f>O120*H120</f>
        <v>0</v>
      </c>
      <c r="Q120" s="165">
        <v>0</v>
      </c>
      <c r="R120" s="165">
        <f>Q120*H120</f>
        <v>0</v>
      </c>
      <c r="S120" s="165">
        <v>0</v>
      </c>
      <c r="T120" s="166">
        <f>S120*H120</f>
        <v>0</v>
      </c>
      <c r="W120" s="284"/>
      <c r="AR120" s="24" t="s">
        <v>128</v>
      </c>
      <c r="AT120" s="24" t="s">
        <v>124</v>
      </c>
      <c r="AU120" s="24" t="s">
        <v>72</v>
      </c>
      <c r="AY120" s="24" t="s">
        <v>122</v>
      </c>
      <c r="BE120" s="167">
        <f>IF(N120="základní",J120,0)</f>
        <v>0</v>
      </c>
      <c r="BF120" s="167">
        <f>IF(N120="snížená",J120,0)</f>
        <v>0</v>
      </c>
      <c r="BG120" s="167">
        <f>IF(N120="zákl. přenesená",J120,0)</f>
        <v>0</v>
      </c>
      <c r="BH120" s="167">
        <f>IF(N120="sníž. přenesená",J120,0)</f>
        <v>0</v>
      </c>
      <c r="BI120" s="167">
        <f>IF(N120="nulová",J120,0)</f>
        <v>0</v>
      </c>
      <c r="BJ120" s="24" t="s">
        <v>70</v>
      </c>
      <c r="BK120" s="167">
        <f>ROUND(I120*H120,2)</f>
        <v>0</v>
      </c>
      <c r="BL120" s="24" t="s">
        <v>128</v>
      </c>
      <c r="BM120" s="24" t="s">
        <v>185</v>
      </c>
    </row>
    <row r="121" spans="2:65" s="1" customFormat="1" ht="16.5" customHeight="1" x14ac:dyDescent="0.3">
      <c r="B121" s="156"/>
      <c r="C121" s="157" t="s">
        <v>186</v>
      </c>
      <c r="D121" s="157" t="s">
        <v>124</v>
      </c>
      <c r="E121" s="158" t="s">
        <v>187</v>
      </c>
      <c r="F121" s="159" t="s">
        <v>188</v>
      </c>
      <c r="G121" s="160" t="s">
        <v>180</v>
      </c>
      <c r="H121" s="161">
        <v>1</v>
      </c>
      <c r="I121" s="286">
        <v>0</v>
      </c>
      <c r="J121" s="162">
        <f t="shared" si="0"/>
        <v>0</v>
      </c>
      <c r="K121" s="159"/>
      <c r="L121" s="38"/>
      <c r="M121" s="163" t="s">
        <v>5</v>
      </c>
      <c r="N121" s="164" t="s">
        <v>35</v>
      </c>
      <c r="O121" s="165">
        <v>0</v>
      </c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W121" s="284"/>
      <c r="AR121" s="24" t="s">
        <v>128</v>
      </c>
      <c r="AT121" s="24" t="s">
        <v>124</v>
      </c>
      <c r="AU121" s="24" t="s">
        <v>72</v>
      </c>
      <c r="AY121" s="24" t="s">
        <v>122</v>
      </c>
      <c r="BE121" s="167">
        <f>IF(N121="základní",J121,0)</f>
        <v>0</v>
      </c>
      <c r="BF121" s="167">
        <f>IF(N121="snížená",J121,0)</f>
        <v>0</v>
      </c>
      <c r="BG121" s="167">
        <f>IF(N121="zákl. přenesená",J121,0)</f>
        <v>0</v>
      </c>
      <c r="BH121" s="167">
        <f>IF(N121="sníž. přenesená",J121,0)</f>
        <v>0</v>
      </c>
      <c r="BI121" s="167">
        <f>IF(N121="nulová",J121,0)</f>
        <v>0</v>
      </c>
      <c r="BJ121" s="24" t="s">
        <v>70</v>
      </c>
      <c r="BK121" s="167">
        <f>ROUND(I121*H121,2)</f>
        <v>0</v>
      </c>
      <c r="BL121" s="24" t="s">
        <v>128</v>
      </c>
      <c r="BM121" s="24" t="s">
        <v>189</v>
      </c>
    </row>
    <row r="122" spans="2:65" s="1" customFormat="1" ht="16.5" customHeight="1" x14ac:dyDescent="0.3">
      <c r="B122" s="156"/>
      <c r="C122" s="157" t="s">
        <v>190</v>
      </c>
      <c r="D122" s="157" t="s">
        <v>124</v>
      </c>
      <c r="E122" s="158" t="s">
        <v>191</v>
      </c>
      <c r="F122" s="159" t="s">
        <v>192</v>
      </c>
      <c r="G122" s="160" t="s">
        <v>132</v>
      </c>
      <c r="H122" s="161">
        <v>18.809999999999999</v>
      </c>
      <c r="I122" s="286">
        <v>0</v>
      </c>
      <c r="J122" s="162">
        <f>ROUND(I122*H122,2)</f>
        <v>0</v>
      </c>
      <c r="K122" s="159"/>
      <c r="L122" s="38"/>
      <c r="M122" s="163" t="s">
        <v>5</v>
      </c>
      <c r="N122" s="164" t="s">
        <v>35</v>
      </c>
      <c r="O122" s="165">
        <v>4.5910000000000002</v>
      </c>
      <c r="P122" s="165">
        <f>O122*H122</f>
        <v>86.356709999999993</v>
      </c>
      <c r="Q122" s="165">
        <v>0</v>
      </c>
      <c r="R122" s="165">
        <f>Q122*H122</f>
        <v>0</v>
      </c>
      <c r="S122" s="165">
        <v>0</v>
      </c>
      <c r="T122" s="166">
        <f>S122*H122</f>
        <v>0</v>
      </c>
      <c r="W122" s="24"/>
      <c r="AR122" s="24" t="s">
        <v>128</v>
      </c>
      <c r="AT122" s="24" t="s">
        <v>124</v>
      </c>
      <c r="AU122" s="24" t="s">
        <v>72</v>
      </c>
      <c r="AY122" s="24" t="s">
        <v>122</v>
      </c>
      <c r="BE122" s="167">
        <f>IF(N122="základní",J122,0)</f>
        <v>0</v>
      </c>
      <c r="BF122" s="167">
        <f>IF(N122="snížená",J122,0)</f>
        <v>0</v>
      </c>
      <c r="BG122" s="167">
        <f>IF(N122="zákl. přenesená",J122,0)</f>
        <v>0</v>
      </c>
      <c r="BH122" s="167">
        <f>IF(N122="sníž. přenesená",J122,0)</f>
        <v>0</v>
      </c>
      <c r="BI122" s="167">
        <f>IF(N122="nulová",J122,0)</f>
        <v>0</v>
      </c>
      <c r="BJ122" s="24" t="s">
        <v>70</v>
      </c>
      <c r="BK122" s="167">
        <f>ROUND(I122*H122,2)</f>
        <v>0</v>
      </c>
      <c r="BL122" s="24" t="s">
        <v>128</v>
      </c>
      <c r="BM122" s="24" t="s">
        <v>193</v>
      </c>
    </row>
    <row r="123" spans="2:65" s="12" customFormat="1" x14ac:dyDescent="0.3">
      <c r="B123" s="168"/>
      <c r="D123" s="169" t="s">
        <v>141</v>
      </c>
      <c r="E123" s="170" t="s">
        <v>5</v>
      </c>
      <c r="F123" s="171" t="s">
        <v>194</v>
      </c>
      <c r="H123" s="172">
        <v>5.25</v>
      </c>
      <c r="I123" s="287"/>
      <c r="L123" s="168"/>
      <c r="M123" s="173"/>
      <c r="N123" s="174"/>
      <c r="O123" s="174"/>
      <c r="P123" s="174"/>
      <c r="Q123" s="174"/>
      <c r="R123" s="174"/>
      <c r="S123" s="174"/>
      <c r="T123" s="175"/>
      <c r="AT123" s="170" t="s">
        <v>141</v>
      </c>
      <c r="AU123" s="170" t="s">
        <v>72</v>
      </c>
      <c r="AV123" s="12" t="s">
        <v>72</v>
      </c>
      <c r="AW123" s="12" t="s">
        <v>28</v>
      </c>
      <c r="AX123" s="12" t="s">
        <v>64</v>
      </c>
      <c r="AY123" s="170" t="s">
        <v>122</v>
      </c>
    </row>
    <row r="124" spans="2:65" s="12" customFormat="1" x14ac:dyDescent="0.3">
      <c r="B124" s="168"/>
      <c r="D124" s="169" t="s">
        <v>141</v>
      </c>
      <c r="E124" s="170" t="s">
        <v>5</v>
      </c>
      <c r="F124" s="171" t="s">
        <v>195</v>
      </c>
      <c r="H124" s="172">
        <v>1.34</v>
      </c>
      <c r="I124" s="287"/>
      <c r="L124" s="168"/>
      <c r="M124" s="173"/>
      <c r="N124" s="174"/>
      <c r="O124" s="174"/>
      <c r="P124" s="174"/>
      <c r="Q124" s="174"/>
      <c r="R124" s="174"/>
      <c r="S124" s="174"/>
      <c r="T124" s="175"/>
      <c r="AT124" s="170" t="s">
        <v>141</v>
      </c>
      <c r="AU124" s="170" t="s">
        <v>72</v>
      </c>
      <c r="AV124" s="12" t="s">
        <v>72</v>
      </c>
      <c r="AW124" s="12" t="s">
        <v>28</v>
      </c>
      <c r="AX124" s="12" t="s">
        <v>64</v>
      </c>
      <c r="AY124" s="170" t="s">
        <v>122</v>
      </c>
    </row>
    <row r="125" spans="2:65" s="12" customFormat="1" x14ac:dyDescent="0.3">
      <c r="B125" s="168"/>
      <c r="D125" s="169" t="s">
        <v>141</v>
      </c>
      <c r="E125" s="170" t="s">
        <v>5</v>
      </c>
      <c r="F125" s="171" t="s">
        <v>196</v>
      </c>
      <c r="H125" s="172">
        <v>11.46</v>
      </c>
      <c r="I125" s="287"/>
      <c r="L125" s="168"/>
      <c r="M125" s="173"/>
      <c r="N125" s="174"/>
      <c r="O125" s="174"/>
      <c r="P125" s="174"/>
      <c r="Q125" s="174"/>
      <c r="R125" s="174"/>
      <c r="S125" s="174"/>
      <c r="T125" s="175"/>
      <c r="AT125" s="170" t="s">
        <v>141</v>
      </c>
      <c r="AU125" s="170" t="s">
        <v>72</v>
      </c>
      <c r="AV125" s="12" t="s">
        <v>72</v>
      </c>
      <c r="AW125" s="12" t="s">
        <v>28</v>
      </c>
      <c r="AX125" s="12" t="s">
        <v>64</v>
      </c>
      <c r="AY125" s="170" t="s">
        <v>122</v>
      </c>
    </row>
    <row r="126" spans="2:65" s="12" customFormat="1" x14ac:dyDescent="0.3">
      <c r="B126" s="168"/>
      <c r="D126" s="169" t="s">
        <v>141</v>
      </c>
      <c r="E126" s="170" t="s">
        <v>5</v>
      </c>
      <c r="F126" s="171" t="s">
        <v>197</v>
      </c>
      <c r="H126" s="172">
        <v>0.19</v>
      </c>
      <c r="I126" s="287"/>
      <c r="L126" s="168"/>
      <c r="M126" s="173"/>
      <c r="N126" s="174"/>
      <c r="O126" s="174"/>
      <c r="P126" s="174"/>
      <c r="Q126" s="174"/>
      <c r="R126" s="174"/>
      <c r="S126" s="174"/>
      <c r="T126" s="175"/>
      <c r="AT126" s="170" t="s">
        <v>141</v>
      </c>
      <c r="AU126" s="170" t="s">
        <v>72</v>
      </c>
      <c r="AV126" s="12" t="s">
        <v>72</v>
      </c>
      <c r="AW126" s="12" t="s">
        <v>28</v>
      </c>
      <c r="AX126" s="12" t="s">
        <v>64</v>
      </c>
      <c r="AY126" s="170" t="s">
        <v>122</v>
      </c>
    </row>
    <row r="127" spans="2:65" s="12" customFormat="1" x14ac:dyDescent="0.3">
      <c r="B127" s="168"/>
      <c r="D127" s="169" t="s">
        <v>141</v>
      </c>
      <c r="E127" s="170" t="s">
        <v>5</v>
      </c>
      <c r="F127" s="171" t="s">
        <v>198</v>
      </c>
      <c r="H127" s="172">
        <v>0.56999999999999995</v>
      </c>
      <c r="I127" s="287"/>
      <c r="L127" s="168"/>
      <c r="M127" s="173"/>
      <c r="N127" s="174"/>
      <c r="O127" s="174"/>
      <c r="P127" s="174"/>
      <c r="Q127" s="174"/>
      <c r="R127" s="174"/>
      <c r="S127" s="174"/>
      <c r="T127" s="175"/>
      <c r="AT127" s="170" t="s">
        <v>141</v>
      </c>
      <c r="AU127" s="170" t="s">
        <v>72</v>
      </c>
      <c r="AV127" s="12" t="s">
        <v>72</v>
      </c>
      <c r="AW127" s="12" t="s">
        <v>28</v>
      </c>
      <c r="AX127" s="12" t="s">
        <v>64</v>
      </c>
      <c r="AY127" s="170" t="s">
        <v>122</v>
      </c>
    </row>
    <row r="128" spans="2:65" s="14" customFormat="1" x14ac:dyDescent="0.3">
      <c r="B128" s="183"/>
      <c r="D128" s="169" t="s">
        <v>141</v>
      </c>
      <c r="E128" s="184" t="s">
        <v>5</v>
      </c>
      <c r="F128" s="185" t="s">
        <v>147</v>
      </c>
      <c r="H128" s="186">
        <v>18.809999999999999</v>
      </c>
      <c r="I128" s="289"/>
      <c r="L128" s="183"/>
      <c r="M128" s="187"/>
      <c r="N128" s="188"/>
      <c r="O128" s="188"/>
      <c r="P128" s="188"/>
      <c r="Q128" s="188"/>
      <c r="R128" s="188"/>
      <c r="S128" s="188"/>
      <c r="T128" s="189"/>
      <c r="AT128" s="184" t="s">
        <v>141</v>
      </c>
      <c r="AU128" s="184" t="s">
        <v>72</v>
      </c>
      <c r="AV128" s="14" t="s">
        <v>128</v>
      </c>
      <c r="AW128" s="14" t="s">
        <v>28</v>
      </c>
      <c r="AX128" s="14" t="s">
        <v>70</v>
      </c>
      <c r="AY128" s="184" t="s">
        <v>122</v>
      </c>
    </row>
    <row r="129" spans="2:65" s="1" customFormat="1" ht="16.5" customHeight="1" x14ac:dyDescent="0.3">
      <c r="B129" s="156"/>
      <c r="C129" s="157" t="s">
        <v>11</v>
      </c>
      <c r="D129" s="157" t="s">
        <v>124</v>
      </c>
      <c r="E129" s="158" t="s">
        <v>199</v>
      </c>
      <c r="F129" s="159" t="s">
        <v>200</v>
      </c>
      <c r="G129" s="160" t="s">
        <v>160</v>
      </c>
      <c r="H129" s="161">
        <v>62.17</v>
      </c>
      <c r="I129" s="286">
        <v>0</v>
      </c>
      <c r="J129" s="162">
        <f>ROUND(I129*H129,2)</f>
        <v>0</v>
      </c>
      <c r="K129" s="159"/>
      <c r="L129" s="38"/>
      <c r="M129" s="163" t="s">
        <v>5</v>
      </c>
      <c r="N129" s="164" t="s">
        <v>35</v>
      </c>
      <c r="O129" s="165">
        <v>1.895</v>
      </c>
      <c r="P129" s="165">
        <f>O129*H129</f>
        <v>117.81215</v>
      </c>
      <c r="Q129" s="165">
        <v>7.6499999999999997E-3</v>
      </c>
      <c r="R129" s="165">
        <f>Q129*H129</f>
        <v>0.47560049999999998</v>
      </c>
      <c r="S129" s="165">
        <v>0</v>
      </c>
      <c r="T129" s="166">
        <f>S129*H129</f>
        <v>0</v>
      </c>
      <c r="W129" s="24"/>
      <c r="AR129" s="24" t="s">
        <v>128</v>
      </c>
      <c r="AT129" s="24" t="s">
        <v>124</v>
      </c>
      <c r="AU129" s="24" t="s">
        <v>72</v>
      </c>
      <c r="AY129" s="24" t="s">
        <v>122</v>
      </c>
      <c r="BE129" s="167">
        <f>IF(N129="základní",J129,0)</f>
        <v>0</v>
      </c>
      <c r="BF129" s="167">
        <f>IF(N129="snížená",J129,0)</f>
        <v>0</v>
      </c>
      <c r="BG129" s="167">
        <f>IF(N129="zákl. přenesená",J129,0)</f>
        <v>0</v>
      </c>
      <c r="BH129" s="167">
        <f>IF(N129="sníž. přenesená",J129,0)</f>
        <v>0</v>
      </c>
      <c r="BI129" s="167">
        <f>IF(N129="nulová",J129,0)</f>
        <v>0</v>
      </c>
      <c r="BJ129" s="24" t="s">
        <v>70</v>
      </c>
      <c r="BK129" s="167">
        <f>ROUND(I129*H129,2)</f>
        <v>0</v>
      </c>
      <c r="BL129" s="24" t="s">
        <v>128</v>
      </c>
      <c r="BM129" s="24" t="s">
        <v>201</v>
      </c>
    </row>
    <row r="130" spans="2:65" s="12" customFormat="1" x14ac:dyDescent="0.3">
      <c r="B130" s="168"/>
      <c r="D130" s="169" t="s">
        <v>141</v>
      </c>
      <c r="E130" s="170" t="s">
        <v>5</v>
      </c>
      <c r="F130" s="171" t="s">
        <v>202</v>
      </c>
      <c r="H130" s="172">
        <v>12.07</v>
      </c>
      <c r="I130" s="287"/>
      <c r="L130" s="168"/>
      <c r="M130" s="173"/>
      <c r="N130" s="174"/>
      <c r="O130" s="174"/>
      <c r="P130" s="174"/>
      <c r="Q130" s="174"/>
      <c r="R130" s="174"/>
      <c r="S130" s="174"/>
      <c r="T130" s="175"/>
      <c r="AT130" s="170" t="s">
        <v>141</v>
      </c>
      <c r="AU130" s="170" t="s">
        <v>72</v>
      </c>
      <c r="AV130" s="12" t="s">
        <v>72</v>
      </c>
      <c r="AW130" s="12" t="s">
        <v>28</v>
      </c>
      <c r="AX130" s="12" t="s">
        <v>64</v>
      </c>
      <c r="AY130" s="170" t="s">
        <v>122</v>
      </c>
    </row>
    <row r="131" spans="2:65" s="12" customFormat="1" x14ac:dyDescent="0.3">
      <c r="B131" s="168"/>
      <c r="D131" s="169" t="s">
        <v>141</v>
      </c>
      <c r="E131" s="170" t="s">
        <v>5</v>
      </c>
      <c r="F131" s="171" t="s">
        <v>203</v>
      </c>
      <c r="H131" s="172">
        <v>44.44</v>
      </c>
      <c r="I131" s="287"/>
      <c r="L131" s="168"/>
      <c r="M131" s="173"/>
      <c r="N131" s="174"/>
      <c r="O131" s="174"/>
      <c r="P131" s="174"/>
      <c r="Q131" s="174"/>
      <c r="R131" s="174"/>
      <c r="S131" s="174"/>
      <c r="T131" s="175"/>
      <c r="AT131" s="170" t="s">
        <v>141</v>
      </c>
      <c r="AU131" s="170" t="s">
        <v>72</v>
      </c>
      <c r="AV131" s="12" t="s">
        <v>72</v>
      </c>
      <c r="AW131" s="12" t="s">
        <v>28</v>
      </c>
      <c r="AX131" s="12" t="s">
        <v>64</v>
      </c>
      <c r="AY131" s="170" t="s">
        <v>122</v>
      </c>
    </row>
    <row r="132" spans="2:65" s="12" customFormat="1" x14ac:dyDescent="0.3">
      <c r="B132" s="168"/>
      <c r="D132" s="169" t="s">
        <v>141</v>
      </c>
      <c r="E132" s="170" t="s">
        <v>5</v>
      </c>
      <c r="F132" s="171" t="s">
        <v>204</v>
      </c>
      <c r="H132" s="172">
        <v>1.5</v>
      </c>
      <c r="I132" s="287"/>
      <c r="L132" s="168"/>
      <c r="M132" s="173"/>
      <c r="N132" s="174"/>
      <c r="O132" s="174"/>
      <c r="P132" s="174"/>
      <c r="Q132" s="174"/>
      <c r="R132" s="174"/>
      <c r="S132" s="174"/>
      <c r="T132" s="175"/>
      <c r="AT132" s="170" t="s">
        <v>141</v>
      </c>
      <c r="AU132" s="170" t="s">
        <v>72</v>
      </c>
      <c r="AV132" s="12" t="s">
        <v>72</v>
      </c>
      <c r="AW132" s="12" t="s">
        <v>28</v>
      </c>
      <c r="AX132" s="12" t="s">
        <v>64</v>
      </c>
      <c r="AY132" s="170" t="s">
        <v>122</v>
      </c>
    </row>
    <row r="133" spans="2:65" s="12" customFormat="1" x14ac:dyDescent="0.3">
      <c r="B133" s="168"/>
      <c r="D133" s="169" t="s">
        <v>141</v>
      </c>
      <c r="E133" s="170" t="s">
        <v>5</v>
      </c>
      <c r="F133" s="171" t="s">
        <v>205</v>
      </c>
      <c r="H133" s="172">
        <v>4.16</v>
      </c>
      <c r="I133" s="287"/>
      <c r="L133" s="168"/>
      <c r="M133" s="173"/>
      <c r="N133" s="174"/>
      <c r="O133" s="174"/>
      <c r="P133" s="174"/>
      <c r="Q133" s="174"/>
      <c r="R133" s="174"/>
      <c r="S133" s="174"/>
      <c r="T133" s="175"/>
      <c r="AT133" s="170" t="s">
        <v>141</v>
      </c>
      <c r="AU133" s="170" t="s">
        <v>72</v>
      </c>
      <c r="AV133" s="12" t="s">
        <v>72</v>
      </c>
      <c r="AW133" s="12" t="s">
        <v>28</v>
      </c>
      <c r="AX133" s="12" t="s">
        <v>64</v>
      </c>
      <c r="AY133" s="170" t="s">
        <v>122</v>
      </c>
    </row>
    <row r="134" spans="2:65" s="14" customFormat="1" x14ac:dyDescent="0.3">
      <c r="B134" s="183"/>
      <c r="D134" s="169" t="s">
        <v>141</v>
      </c>
      <c r="E134" s="184" t="s">
        <v>5</v>
      </c>
      <c r="F134" s="185" t="s">
        <v>147</v>
      </c>
      <c r="H134" s="186">
        <v>62.17</v>
      </c>
      <c r="I134" s="289"/>
      <c r="L134" s="183"/>
      <c r="M134" s="187"/>
      <c r="N134" s="188"/>
      <c r="O134" s="188"/>
      <c r="P134" s="188"/>
      <c r="Q134" s="188"/>
      <c r="R134" s="188"/>
      <c r="S134" s="188"/>
      <c r="T134" s="189"/>
      <c r="AT134" s="184" t="s">
        <v>141</v>
      </c>
      <c r="AU134" s="184" t="s">
        <v>72</v>
      </c>
      <c r="AV134" s="14" t="s">
        <v>128</v>
      </c>
      <c r="AW134" s="14" t="s">
        <v>28</v>
      </c>
      <c r="AX134" s="14" t="s">
        <v>70</v>
      </c>
      <c r="AY134" s="184" t="s">
        <v>122</v>
      </c>
    </row>
    <row r="135" spans="2:65" s="1" customFormat="1" ht="16.5" customHeight="1" x14ac:dyDescent="0.3">
      <c r="B135" s="156"/>
      <c r="C135" s="157" t="s">
        <v>206</v>
      </c>
      <c r="D135" s="157" t="s">
        <v>124</v>
      </c>
      <c r="E135" s="158" t="s">
        <v>207</v>
      </c>
      <c r="F135" s="159" t="s">
        <v>208</v>
      </c>
      <c r="G135" s="160" t="s">
        <v>160</v>
      </c>
      <c r="H135" s="161">
        <v>62.17</v>
      </c>
      <c r="I135" s="286">
        <v>0</v>
      </c>
      <c r="J135" s="162">
        <f>ROUND(I135*H135,2)</f>
        <v>0</v>
      </c>
      <c r="K135" s="159"/>
      <c r="L135" s="38"/>
      <c r="M135" s="163" t="s">
        <v>5</v>
      </c>
      <c r="N135" s="164" t="s">
        <v>35</v>
      </c>
      <c r="O135" s="165">
        <v>0.628</v>
      </c>
      <c r="P135" s="165">
        <f>O135*H135</f>
        <v>39.042760000000001</v>
      </c>
      <c r="Q135" s="165">
        <v>8.5999999999999998E-4</v>
      </c>
      <c r="R135" s="165">
        <f>Q135*H135</f>
        <v>5.3466199999999998E-2</v>
      </c>
      <c r="S135" s="165">
        <v>0</v>
      </c>
      <c r="T135" s="166">
        <f>S135*H135</f>
        <v>0</v>
      </c>
      <c r="W135" s="24"/>
      <c r="AR135" s="24" t="s">
        <v>128</v>
      </c>
      <c r="AT135" s="24" t="s">
        <v>124</v>
      </c>
      <c r="AU135" s="24" t="s">
        <v>72</v>
      </c>
      <c r="AY135" s="24" t="s">
        <v>122</v>
      </c>
      <c r="BE135" s="167">
        <f>IF(N135="základní",J135,0)</f>
        <v>0</v>
      </c>
      <c r="BF135" s="167">
        <f>IF(N135="snížená",J135,0)</f>
        <v>0</v>
      </c>
      <c r="BG135" s="167">
        <f>IF(N135="zákl. přenesená",J135,0)</f>
        <v>0</v>
      </c>
      <c r="BH135" s="167">
        <f>IF(N135="sníž. přenesená",J135,0)</f>
        <v>0</v>
      </c>
      <c r="BI135" s="167">
        <f>IF(N135="nulová",J135,0)</f>
        <v>0</v>
      </c>
      <c r="BJ135" s="24" t="s">
        <v>70</v>
      </c>
      <c r="BK135" s="167">
        <f>ROUND(I135*H135,2)</f>
        <v>0</v>
      </c>
      <c r="BL135" s="24" t="s">
        <v>128</v>
      </c>
      <c r="BM135" s="24" t="s">
        <v>209</v>
      </c>
    </row>
    <row r="136" spans="2:65" s="1" customFormat="1" ht="16.5" customHeight="1" x14ac:dyDescent="0.3">
      <c r="B136" s="156"/>
      <c r="C136" s="157" t="s">
        <v>210</v>
      </c>
      <c r="D136" s="157" t="s">
        <v>124</v>
      </c>
      <c r="E136" s="158" t="s">
        <v>211</v>
      </c>
      <c r="F136" s="159" t="s">
        <v>212</v>
      </c>
      <c r="G136" s="160" t="s">
        <v>213</v>
      </c>
      <c r="H136" s="161">
        <v>0.69399999999999995</v>
      </c>
      <c r="I136" s="286">
        <v>0</v>
      </c>
      <c r="J136" s="162">
        <f>ROUND(I136*H136,2)</f>
        <v>0</v>
      </c>
      <c r="K136" s="159"/>
      <c r="L136" s="38"/>
      <c r="M136" s="163" t="s">
        <v>5</v>
      </c>
      <c r="N136" s="164" t="s">
        <v>35</v>
      </c>
      <c r="O136" s="165">
        <v>39.133000000000003</v>
      </c>
      <c r="P136" s="165">
        <f>O136*H136</f>
        <v>27.158301999999999</v>
      </c>
      <c r="Q136" s="165">
        <v>1.03003</v>
      </c>
      <c r="R136" s="165">
        <f>Q136*H136</f>
        <v>0.71484081999999993</v>
      </c>
      <c r="S136" s="165">
        <v>0</v>
      </c>
      <c r="T136" s="166">
        <f>S136*H136</f>
        <v>0</v>
      </c>
      <c r="W136" s="24"/>
      <c r="AR136" s="24" t="s">
        <v>128</v>
      </c>
      <c r="AT136" s="24" t="s">
        <v>124</v>
      </c>
      <c r="AU136" s="24" t="s">
        <v>72</v>
      </c>
      <c r="AY136" s="24" t="s">
        <v>122</v>
      </c>
      <c r="BE136" s="167">
        <f>IF(N136="základní",J136,0)</f>
        <v>0</v>
      </c>
      <c r="BF136" s="167">
        <f>IF(N136="snížená",J136,0)</f>
        <v>0</v>
      </c>
      <c r="BG136" s="167">
        <f>IF(N136="zákl. přenesená",J136,0)</f>
        <v>0</v>
      </c>
      <c r="BH136" s="167">
        <f>IF(N136="sníž. přenesená",J136,0)</f>
        <v>0</v>
      </c>
      <c r="BI136" s="167">
        <f>IF(N136="nulová",J136,0)</f>
        <v>0</v>
      </c>
      <c r="BJ136" s="24" t="s">
        <v>70</v>
      </c>
      <c r="BK136" s="167">
        <f>ROUND(I136*H136,2)</f>
        <v>0</v>
      </c>
      <c r="BL136" s="24" t="s">
        <v>128</v>
      </c>
      <c r="BM136" s="24" t="s">
        <v>214</v>
      </c>
    </row>
    <row r="137" spans="2:65" s="12" customFormat="1" x14ac:dyDescent="0.3">
      <c r="B137" s="168"/>
      <c r="D137" s="169" t="s">
        <v>141</v>
      </c>
      <c r="E137" s="170" t="s">
        <v>5</v>
      </c>
      <c r="F137" s="171" t="s">
        <v>215</v>
      </c>
      <c r="H137" s="172">
        <v>0.14099999999999999</v>
      </c>
      <c r="L137" s="168"/>
      <c r="M137" s="173"/>
      <c r="N137" s="174"/>
      <c r="O137" s="174"/>
      <c r="P137" s="174"/>
      <c r="Q137" s="174"/>
      <c r="R137" s="174"/>
      <c r="S137" s="174"/>
      <c r="T137" s="175"/>
      <c r="AT137" s="170" t="s">
        <v>141</v>
      </c>
      <c r="AU137" s="170" t="s">
        <v>72</v>
      </c>
      <c r="AV137" s="12" t="s">
        <v>72</v>
      </c>
      <c r="AW137" s="12" t="s">
        <v>28</v>
      </c>
      <c r="AX137" s="12" t="s">
        <v>64</v>
      </c>
      <c r="AY137" s="170" t="s">
        <v>122</v>
      </c>
    </row>
    <row r="138" spans="2:65" s="12" customFormat="1" x14ac:dyDescent="0.3">
      <c r="B138" s="168"/>
      <c r="D138" s="169" t="s">
        <v>141</v>
      </c>
      <c r="E138" s="170" t="s">
        <v>5</v>
      </c>
      <c r="F138" s="171" t="s">
        <v>216</v>
      </c>
      <c r="H138" s="172">
        <v>0.434</v>
      </c>
      <c r="L138" s="168"/>
      <c r="M138" s="173"/>
      <c r="N138" s="174"/>
      <c r="O138" s="174"/>
      <c r="P138" s="174"/>
      <c r="Q138" s="174"/>
      <c r="R138" s="174"/>
      <c r="S138" s="174"/>
      <c r="T138" s="175"/>
      <c r="AT138" s="170" t="s">
        <v>141</v>
      </c>
      <c r="AU138" s="170" t="s">
        <v>72</v>
      </c>
      <c r="AV138" s="12" t="s">
        <v>72</v>
      </c>
      <c r="AW138" s="12" t="s">
        <v>28</v>
      </c>
      <c r="AX138" s="12" t="s">
        <v>64</v>
      </c>
      <c r="AY138" s="170" t="s">
        <v>122</v>
      </c>
    </row>
    <row r="139" spans="2:65" s="12" customFormat="1" x14ac:dyDescent="0.3">
      <c r="B139" s="168"/>
      <c r="D139" s="169" t="s">
        <v>141</v>
      </c>
      <c r="E139" s="170" t="s">
        <v>5</v>
      </c>
      <c r="F139" s="171" t="s">
        <v>217</v>
      </c>
      <c r="H139" s="172">
        <v>7.8E-2</v>
      </c>
      <c r="L139" s="168"/>
      <c r="M139" s="173"/>
      <c r="N139" s="174"/>
      <c r="O139" s="174"/>
      <c r="P139" s="174"/>
      <c r="Q139" s="174"/>
      <c r="R139" s="174"/>
      <c r="S139" s="174"/>
      <c r="T139" s="175"/>
      <c r="AT139" s="170" t="s">
        <v>141</v>
      </c>
      <c r="AU139" s="170" t="s">
        <v>72</v>
      </c>
      <c r="AV139" s="12" t="s">
        <v>72</v>
      </c>
      <c r="AW139" s="12" t="s">
        <v>28</v>
      </c>
      <c r="AX139" s="12" t="s">
        <v>64</v>
      </c>
      <c r="AY139" s="170" t="s">
        <v>122</v>
      </c>
    </row>
    <row r="140" spans="2:65" s="12" customFormat="1" x14ac:dyDescent="0.3">
      <c r="B140" s="168"/>
      <c r="D140" s="169" t="s">
        <v>141</v>
      </c>
      <c r="E140" s="170" t="s">
        <v>5</v>
      </c>
      <c r="F140" s="171" t="s">
        <v>218</v>
      </c>
      <c r="H140" s="172">
        <v>4.1000000000000002E-2</v>
      </c>
      <c r="L140" s="168"/>
      <c r="M140" s="173"/>
      <c r="N140" s="174"/>
      <c r="O140" s="174"/>
      <c r="P140" s="174"/>
      <c r="Q140" s="174"/>
      <c r="R140" s="174"/>
      <c r="S140" s="174"/>
      <c r="T140" s="175"/>
      <c r="AT140" s="170" t="s">
        <v>141</v>
      </c>
      <c r="AU140" s="170" t="s">
        <v>72</v>
      </c>
      <c r="AV140" s="12" t="s">
        <v>72</v>
      </c>
      <c r="AW140" s="12" t="s">
        <v>28</v>
      </c>
      <c r="AX140" s="12" t="s">
        <v>64</v>
      </c>
      <c r="AY140" s="170" t="s">
        <v>122</v>
      </c>
    </row>
    <row r="141" spans="2:65" s="14" customFormat="1" x14ac:dyDescent="0.3">
      <c r="B141" s="183"/>
      <c r="D141" s="169" t="s">
        <v>141</v>
      </c>
      <c r="E141" s="184" t="s">
        <v>5</v>
      </c>
      <c r="F141" s="185" t="s">
        <v>147</v>
      </c>
      <c r="H141" s="186">
        <v>0.69399999999999995</v>
      </c>
      <c r="L141" s="183"/>
      <c r="M141" s="187"/>
      <c r="N141" s="188"/>
      <c r="O141" s="188"/>
      <c r="P141" s="188"/>
      <c r="Q141" s="188"/>
      <c r="R141" s="188"/>
      <c r="S141" s="188"/>
      <c r="T141" s="189"/>
      <c r="AT141" s="184" t="s">
        <v>141</v>
      </c>
      <c r="AU141" s="184" t="s">
        <v>72</v>
      </c>
      <c r="AV141" s="14" t="s">
        <v>128</v>
      </c>
      <c r="AW141" s="14" t="s">
        <v>28</v>
      </c>
      <c r="AX141" s="14" t="s">
        <v>70</v>
      </c>
      <c r="AY141" s="184" t="s">
        <v>122</v>
      </c>
    </row>
    <row r="142" spans="2:65" s="1" customFormat="1" ht="16.5" customHeight="1" x14ac:dyDescent="0.3">
      <c r="B142" s="156"/>
      <c r="C142" s="157" t="s">
        <v>219</v>
      </c>
      <c r="D142" s="157" t="s">
        <v>124</v>
      </c>
      <c r="E142" s="158" t="s">
        <v>220</v>
      </c>
      <c r="F142" s="159" t="s">
        <v>221</v>
      </c>
      <c r="G142" s="160" t="s">
        <v>222</v>
      </c>
      <c r="H142" s="161">
        <v>22</v>
      </c>
      <c r="I142" s="286">
        <v>0</v>
      </c>
      <c r="J142" s="162">
        <f t="shared" ref="J142:J148" si="1">ROUND(I142*H142,2)</f>
        <v>0</v>
      </c>
      <c r="K142" s="159"/>
      <c r="L142" s="38"/>
      <c r="M142" s="163" t="s">
        <v>5</v>
      </c>
      <c r="N142" s="164" t="s">
        <v>35</v>
      </c>
      <c r="O142" s="165">
        <v>0.34</v>
      </c>
      <c r="P142" s="165">
        <f t="shared" ref="P142:P148" si="2">O142*H142</f>
        <v>7.48</v>
      </c>
      <c r="Q142" s="165">
        <v>0.17488999999999999</v>
      </c>
      <c r="R142" s="165">
        <f t="shared" ref="R142:R148" si="3">Q142*H142</f>
        <v>3.8475799999999998</v>
      </c>
      <c r="S142" s="165">
        <v>0</v>
      </c>
      <c r="T142" s="166">
        <f t="shared" ref="T142:T148" si="4">S142*H142</f>
        <v>0</v>
      </c>
      <c r="W142" s="24">
        <v>272</v>
      </c>
      <c r="AR142" s="24" t="s">
        <v>128</v>
      </c>
      <c r="AT142" s="24" t="s">
        <v>124</v>
      </c>
      <c r="AU142" s="24" t="s">
        <v>72</v>
      </c>
      <c r="AY142" s="24" t="s">
        <v>122</v>
      </c>
      <c r="BE142" s="167">
        <f t="shared" ref="BE142:BE148" si="5">IF(N142="základní",J142,0)</f>
        <v>0</v>
      </c>
      <c r="BF142" s="167">
        <f t="shared" ref="BF142:BF148" si="6">IF(N142="snížená",J142,0)</f>
        <v>0</v>
      </c>
      <c r="BG142" s="167">
        <f t="shared" ref="BG142:BG148" si="7">IF(N142="zákl. přenesená",J142,0)</f>
        <v>0</v>
      </c>
      <c r="BH142" s="167">
        <f t="shared" ref="BH142:BH148" si="8">IF(N142="sníž. přenesená",J142,0)</f>
        <v>0</v>
      </c>
      <c r="BI142" s="167">
        <f t="shared" ref="BI142:BI148" si="9">IF(N142="nulová",J142,0)</f>
        <v>0</v>
      </c>
      <c r="BJ142" s="24" t="s">
        <v>70</v>
      </c>
      <c r="BK142" s="167">
        <f t="shared" ref="BK142:BK148" si="10">ROUND(I142*H142,2)</f>
        <v>0</v>
      </c>
      <c r="BL142" s="24" t="s">
        <v>128</v>
      </c>
      <c r="BM142" s="24" t="s">
        <v>223</v>
      </c>
    </row>
    <row r="143" spans="2:65" s="1" customFormat="1" ht="16.5" customHeight="1" x14ac:dyDescent="0.3">
      <c r="B143" s="156"/>
      <c r="C143" s="190" t="s">
        <v>224</v>
      </c>
      <c r="D143" s="190" t="s">
        <v>167</v>
      </c>
      <c r="E143" s="191" t="s">
        <v>225</v>
      </c>
      <c r="F143" s="192" t="s">
        <v>226</v>
      </c>
      <c r="G143" s="193" t="s">
        <v>222</v>
      </c>
      <c r="H143" s="194">
        <v>10</v>
      </c>
      <c r="I143" s="286">
        <v>0</v>
      </c>
      <c r="J143" s="195">
        <f t="shared" si="1"/>
        <v>0</v>
      </c>
      <c r="K143" s="159"/>
      <c r="L143" s="196"/>
      <c r="M143" s="197" t="s">
        <v>5</v>
      </c>
      <c r="N143" s="198" t="s">
        <v>35</v>
      </c>
      <c r="O143" s="165">
        <v>0</v>
      </c>
      <c r="P143" s="165">
        <f t="shared" si="2"/>
        <v>0</v>
      </c>
      <c r="Q143" s="165">
        <v>2.8E-3</v>
      </c>
      <c r="R143" s="165">
        <f t="shared" si="3"/>
        <v>2.8000000000000001E-2</v>
      </c>
      <c r="S143" s="165">
        <v>0</v>
      </c>
      <c r="T143" s="166">
        <f t="shared" si="4"/>
        <v>0</v>
      </c>
      <c r="W143" s="24">
        <v>131</v>
      </c>
      <c r="AR143" s="24" t="s">
        <v>162</v>
      </c>
      <c r="AT143" s="24" t="s">
        <v>167</v>
      </c>
      <c r="AU143" s="24" t="s">
        <v>72</v>
      </c>
      <c r="AY143" s="24" t="s">
        <v>122</v>
      </c>
      <c r="BE143" s="167">
        <f t="shared" si="5"/>
        <v>0</v>
      </c>
      <c r="BF143" s="167">
        <f t="shared" si="6"/>
        <v>0</v>
      </c>
      <c r="BG143" s="167">
        <f t="shared" si="7"/>
        <v>0</v>
      </c>
      <c r="BH143" s="167">
        <f t="shared" si="8"/>
        <v>0</v>
      </c>
      <c r="BI143" s="167">
        <f t="shared" si="9"/>
        <v>0</v>
      </c>
      <c r="BJ143" s="24" t="s">
        <v>70</v>
      </c>
      <c r="BK143" s="167">
        <f t="shared" si="10"/>
        <v>0</v>
      </c>
      <c r="BL143" s="24" t="s">
        <v>128</v>
      </c>
      <c r="BM143" s="24" t="s">
        <v>227</v>
      </c>
    </row>
    <row r="144" spans="2:65" s="1" customFormat="1" ht="16.5" customHeight="1" x14ac:dyDescent="0.3">
      <c r="B144" s="156"/>
      <c r="C144" s="190" t="s">
        <v>228</v>
      </c>
      <c r="D144" s="190" t="s">
        <v>167</v>
      </c>
      <c r="E144" s="191" t="s">
        <v>229</v>
      </c>
      <c r="F144" s="192" t="s">
        <v>230</v>
      </c>
      <c r="G144" s="193" t="s">
        <v>222</v>
      </c>
      <c r="H144" s="194">
        <v>12</v>
      </c>
      <c r="I144" s="286">
        <v>0</v>
      </c>
      <c r="J144" s="195">
        <f t="shared" si="1"/>
        <v>0</v>
      </c>
      <c r="K144" s="159"/>
      <c r="L144" s="196"/>
      <c r="M144" s="197" t="s">
        <v>5</v>
      </c>
      <c r="N144" s="198" t="s">
        <v>35</v>
      </c>
      <c r="O144" s="165">
        <v>0</v>
      </c>
      <c r="P144" s="165">
        <f t="shared" si="2"/>
        <v>0</v>
      </c>
      <c r="Q144" s="165">
        <v>2E-3</v>
      </c>
      <c r="R144" s="165">
        <f t="shared" si="3"/>
        <v>2.4E-2</v>
      </c>
      <c r="S144" s="165">
        <v>0</v>
      </c>
      <c r="T144" s="166">
        <f t="shared" si="4"/>
        <v>0</v>
      </c>
      <c r="W144" s="24">
        <v>120</v>
      </c>
      <c r="AR144" s="24" t="s">
        <v>162</v>
      </c>
      <c r="AT144" s="24" t="s">
        <v>167</v>
      </c>
      <c r="AU144" s="24" t="s">
        <v>72</v>
      </c>
      <c r="AY144" s="24" t="s">
        <v>122</v>
      </c>
      <c r="BE144" s="167">
        <f t="shared" si="5"/>
        <v>0</v>
      </c>
      <c r="BF144" s="167">
        <f t="shared" si="6"/>
        <v>0</v>
      </c>
      <c r="BG144" s="167">
        <f t="shared" si="7"/>
        <v>0</v>
      </c>
      <c r="BH144" s="167">
        <f t="shared" si="8"/>
        <v>0</v>
      </c>
      <c r="BI144" s="167">
        <f t="shared" si="9"/>
        <v>0</v>
      </c>
      <c r="BJ144" s="24" t="s">
        <v>70</v>
      </c>
      <c r="BK144" s="167">
        <f t="shared" si="10"/>
        <v>0</v>
      </c>
      <c r="BL144" s="24" t="s">
        <v>128</v>
      </c>
      <c r="BM144" s="24" t="s">
        <v>231</v>
      </c>
    </row>
    <row r="145" spans="2:65" s="1" customFormat="1" ht="16.5" customHeight="1" x14ac:dyDescent="0.3">
      <c r="B145" s="156"/>
      <c r="C145" s="157" t="s">
        <v>10</v>
      </c>
      <c r="D145" s="157" t="s">
        <v>124</v>
      </c>
      <c r="E145" s="158" t="s">
        <v>232</v>
      </c>
      <c r="F145" s="159" t="s">
        <v>233</v>
      </c>
      <c r="G145" s="160" t="s">
        <v>222</v>
      </c>
      <c r="H145" s="161">
        <v>2</v>
      </c>
      <c r="I145" s="286">
        <v>0</v>
      </c>
      <c r="J145" s="162">
        <f t="shared" si="1"/>
        <v>0</v>
      </c>
      <c r="K145" s="159"/>
      <c r="L145" s="38"/>
      <c r="M145" s="163" t="s">
        <v>5</v>
      </c>
      <c r="N145" s="164" t="s">
        <v>35</v>
      </c>
      <c r="O145" s="165">
        <v>0.86</v>
      </c>
      <c r="P145" s="165">
        <f t="shared" si="2"/>
        <v>1.72</v>
      </c>
      <c r="Q145" s="165">
        <v>0</v>
      </c>
      <c r="R145" s="165">
        <f t="shared" si="3"/>
        <v>0</v>
      </c>
      <c r="S145" s="165">
        <v>0</v>
      </c>
      <c r="T145" s="166">
        <f t="shared" si="4"/>
        <v>0</v>
      </c>
      <c r="W145" s="24"/>
      <c r="AR145" s="24" t="s">
        <v>128</v>
      </c>
      <c r="AT145" s="24" t="s">
        <v>124</v>
      </c>
      <c r="AU145" s="24" t="s">
        <v>72</v>
      </c>
      <c r="AY145" s="24" t="s">
        <v>122</v>
      </c>
      <c r="BE145" s="167">
        <f t="shared" si="5"/>
        <v>0</v>
      </c>
      <c r="BF145" s="167">
        <f t="shared" si="6"/>
        <v>0</v>
      </c>
      <c r="BG145" s="167">
        <f t="shared" si="7"/>
        <v>0</v>
      </c>
      <c r="BH145" s="167">
        <f t="shared" si="8"/>
        <v>0</v>
      </c>
      <c r="BI145" s="167">
        <f t="shared" si="9"/>
        <v>0</v>
      </c>
      <c r="BJ145" s="24" t="s">
        <v>70</v>
      </c>
      <c r="BK145" s="167">
        <f t="shared" si="10"/>
        <v>0</v>
      </c>
      <c r="BL145" s="24" t="s">
        <v>128</v>
      </c>
      <c r="BM145" s="24" t="s">
        <v>234</v>
      </c>
    </row>
    <row r="146" spans="2:65" s="1" customFormat="1" ht="16.5" customHeight="1" x14ac:dyDescent="0.3">
      <c r="B146" s="156"/>
      <c r="C146" s="190" t="s">
        <v>235</v>
      </c>
      <c r="D146" s="190" t="s">
        <v>167</v>
      </c>
      <c r="E146" s="191" t="s">
        <v>236</v>
      </c>
      <c r="F146" s="192" t="s">
        <v>237</v>
      </c>
      <c r="G146" s="193" t="s">
        <v>222</v>
      </c>
      <c r="H146" s="194">
        <v>2</v>
      </c>
      <c r="I146" s="290">
        <v>0</v>
      </c>
      <c r="J146" s="195">
        <f t="shared" si="1"/>
        <v>0</v>
      </c>
      <c r="K146" s="192"/>
      <c r="L146" s="196"/>
      <c r="M146" s="197" t="s">
        <v>5</v>
      </c>
      <c r="N146" s="198" t="s">
        <v>35</v>
      </c>
      <c r="O146" s="165">
        <v>0</v>
      </c>
      <c r="P146" s="165">
        <f t="shared" si="2"/>
        <v>0</v>
      </c>
      <c r="Q146" s="165">
        <v>0</v>
      </c>
      <c r="R146" s="165">
        <f t="shared" si="3"/>
        <v>0</v>
      </c>
      <c r="S146" s="165">
        <v>0</v>
      </c>
      <c r="T146" s="166">
        <f t="shared" si="4"/>
        <v>0</v>
      </c>
      <c r="W146" s="24"/>
      <c r="AR146" s="24" t="s">
        <v>162</v>
      </c>
      <c r="AT146" s="24" t="s">
        <v>167</v>
      </c>
      <c r="AU146" s="24" t="s">
        <v>72</v>
      </c>
      <c r="AY146" s="24" t="s">
        <v>122</v>
      </c>
      <c r="BE146" s="167">
        <f t="shared" si="5"/>
        <v>0</v>
      </c>
      <c r="BF146" s="167">
        <f t="shared" si="6"/>
        <v>0</v>
      </c>
      <c r="BG146" s="167">
        <f t="shared" si="7"/>
        <v>0</v>
      </c>
      <c r="BH146" s="167">
        <f t="shared" si="8"/>
        <v>0</v>
      </c>
      <c r="BI146" s="167">
        <f t="shared" si="9"/>
        <v>0</v>
      </c>
      <c r="BJ146" s="24" t="s">
        <v>70</v>
      </c>
      <c r="BK146" s="167">
        <f t="shared" si="10"/>
        <v>0</v>
      </c>
      <c r="BL146" s="24" t="s">
        <v>128</v>
      </c>
      <c r="BM146" s="24" t="s">
        <v>238</v>
      </c>
    </row>
    <row r="147" spans="2:65" s="1" customFormat="1" ht="25.5" customHeight="1" x14ac:dyDescent="0.3">
      <c r="B147" s="156"/>
      <c r="C147" s="157" t="s">
        <v>239</v>
      </c>
      <c r="D147" s="157" t="s">
        <v>124</v>
      </c>
      <c r="E147" s="158" t="s">
        <v>240</v>
      </c>
      <c r="F147" s="159" t="s">
        <v>241</v>
      </c>
      <c r="G147" s="160" t="s">
        <v>127</v>
      </c>
      <c r="H147" s="161">
        <v>14.2</v>
      </c>
      <c r="I147" s="286">
        <v>0</v>
      </c>
      <c r="J147" s="162">
        <f t="shared" si="1"/>
        <v>0</v>
      </c>
      <c r="K147" s="159"/>
      <c r="L147" s="38"/>
      <c r="M147" s="163" t="s">
        <v>5</v>
      </c>
      <c r="N147" s="164" t="s">
        <v>35</v>
      </c>
      <c r="O147" s="165">
        <v>0.28000000000000003</v>
      </c>
      <c r="P147" s="165">
        <f t="shared" si="2"/>
        <v>3.976</v>
      </c>
      <c r="Q147" s="165">
        <v>0</v>
      </c>
      <c r="R147" s="165">
        <f t="shared" si="3"/>
        <v>0</v>
      </c>
      <c r="S147" s="165">
        <v>0</v>
      </c>
      <c r="T147" s="166">
        <f t="shared" si="4"/>
        <v>0</v>
      </c>
      <c r="W147" s="24">
        <v>70.900000000000006</v>
      </c>
      <c r="AR147" s="24" t="s">
        <v>128</v>
      </c>
      <c r="AT147" s="24" t="s">
        <v>124</v>
      </c>
      <c r="AU147" s="24" t="s">
        <v>72</v>
      </c>
      <c r="AY147" s="24" t="s">
        <v>122</v>
      </c>
      <c r="BE147" s="167">
        <f t="shared" si="5"/>
        <v>0</v>
      </c>
      <c r="BF147" s="167">
        <f t="shared" si="6"/>
        <v>0</v>
      </c>
      <c r="BG147" s="167">
        <f t="shared" si="7"/>
        <v>0</v>
      </c>
      <c r="BH147" s="167">
        <f t="shared" si="8"/>
        <v>0</v>
      </c>
      <c r="BI147" s="167">
        <f t="shared" si="9"/>
        <v>0</v>
      </c>
      <c r="BJ147" s="24" t="s">
        <v>70</v>
      </c>
      <c r="BK147" s="167">
        <f t="shared" si="10"/>
        <v>0</v>
      </c>
      <c r="BL147" s="24" t="s">
        <v>128</v>
      </c>
      <c r="BM147" s="24" t="s">
        <v>242</v>
      </c>
    </row>
    <row r="148" spans="2:65" s="1" customFormat="1" ht="25.5" customHeight="1" x14ac:dyDescent="0.3">
      <c r="B148" s="156"/>
      <c r="C148" s="190" t="s">
        <v>243</v>
      </c>
      <c r="D148" s="190" t="s">
        <v>167</v>
      </c>
      <c r="E148" s="191" t="s">
        <v>244</v>
      </c>
      <c r="F148" s="192" t="s">
        <v>245</v>
      </c>
      <c r="G148" s="193" t="s">
        <v>127</v>
      </c>
      <c r="H148" s="194">
        <v>14.2</v>
      </c>
      <c r="I148" s="286">
        <v>0</v>
      </c>
      <c r="J148" s="195">
        <f t="shared" si="1"/>
        <v>0</v>
      </c>
      <c r="K148" s="159"/>
      <c r="L148" s="196"/>
      <c r="M148" s="197" t="s">
        <v>5</v>
      </c>
      <c r="N148" s="198" t="s">
        <v>35</v>
      </c>
      <c r="O148" s="165">
        <v>0</v>
      </c>
      <c r="P148" s="165">
        <f t="shared" si="2"/>
        <v>0</v>
      </c>
      <c r="Q148" s="165">
        <v>1.98E-3</v>
      </c>
      <c r="R148" s="165">
        <f t="shared" si="3"/>
        <v>2.8115999999999999E-2</v>
      </c>
      <c r="S148" s="165">
        <v>0</v>
      </c>
      <c r="T148" s="166">
        <f t="shared" si="4"/>
        <v>0</v>
      </c>
      <c r="W148" s="24">
        <v>57.3</v>
      </c>
      <c r="AR148" s="24" t="s">
        <v>162</v>
      </c>
      <c r="AT148" s="24" t="s">
        <v>167</v>
      </c>
      <c r="AU148" s="24" t="s">
        <v>72</v>
      </c>
      <c r="AY148" s="24" t="s">
        <v>122</v>
      </c>
      <c r="BE148" s="167">
        <f t="shared" si="5"/>
        <v>0</v>
      </c>
      <c r="BF148" s="167">
        <f t="shared" si="6"/>
        <v>0</v>
      </c>
      <c r="BG148" s="167">
        <f t="shared" si="7"/>
        <v>0</v>
      </c>
      <c r="BH148" s="167">
        <f t="shared" si="8"/>
        <v>0</v>
      </c>
      <c r="BI148" s="167">
        <f t="shared" si="9"/>
        <v>0</v>
      </c>
      <c r="BJ148" s="24" t="s">
        <v>70</v>
      </c>
      <c r="BK148" s="167">
        <f t="shared" si="10"/>
        <v>0</v>
      </c>
      <c r="BL148" s="24" t="s">
        <v>128</v>
      </c>
      <c r="BM148" s="24" t="s">
        <v>246</v>
      </c>
    </row>
    <row r="149" spans="2:65" s="1" customFormat="1" ht="27" x14ac:dyDescent="0.3">
      <c r="B149" s="38"/>
      <c r="D149" s="169" t="s">
        <v>247</v>
      </c>
      <c r="F149" s="199" t="s">
        <v>248</v>
      </c>
      <c r="L149" s="38"/>
      <c r="M149" s="200"/>
      <c r="N149" s="39"/>
      <c r="O149" s="39"/>
      <c r="P149" s="39"/>
      <c r="Q149" s="39"/>
      <c r="R149" s="39"/>
      <c r="S149" s="39"/>
      <c r="T149" s="67"/>
      <c r="AT149" s="24" t="s">
        <v>247</v>
      </c>
      <c r="AU149" s="24" t="s">
        <v>72</v>
      </c>
    </row>
    <row r="150" spans="2:65" s="11" customFormat="1" ht="29.85" customHeight="1" x14ac:dyDescent="0.3">
      <c r="B150" s="144"/>
      <c r="D150" s="145" t="s">
        <v>63</v>
      </c>
      <c r="E150" s="154" t="s">
        <v>128</v>
      </c>
      <c r="F150" s="154" t="s">
        <v>249</v>
      </c>
      <c r="J150" s="155">
        <v>0</v>
      </c>
      <c r="L150" s="144"/>
      <c r="M150" s="148"/>
      <c r="N150" s="149"/>
      <c r="O150" s="149"/>
      <c r="P150" s="150">
        <f>SUM(P151:P159)</f>
        <v>153.17364000000001</v>
      </c>
      <c r="Q150" s="149"/>
      <c r="R150" s="150">
        <f>SUM(R151:R159)</f>
        <v>74.576923399999998</v>
      </c>
      <c r="S150" s="149"/>
      <c r="T150" s="151">
        <f>SUM(T151:T159)</f>
        <v>0</v>
      </c>
      <c r="W150" s="145"/>
      <c r="AR150" s="145" t="s">
        <v>70</v>
      </c>
      <c r="AT150" s="152" t="s">
        <v>63</v>
      </c>
      <c r="AU150" s="152" t="s">
        <v>70</v>
      </c>
      <c r="AY150" s="145" t="s">
        <v>122</v>
      </c>
      <c r="BK150" s="153">
        <f>SUM(BK151:BK159)</f>
        <v>0</v>
      </c>
    </row>
    <row r="151" spans="2:65" s="1" customFormat="1" ht="25.5" customHeight="1" x14ac:dyDescent="0.3">
      <c r="B151" s="156"/>
      <c r="C151" s="157" t="s">
        <v>250</v>
      </c>
      <c r="D151" s="157" t="s">
        <v>124</v>
      </c>
      <c r="E151" s="158" t="s">
        <v>251</v>
      </c>
      <c r="F151" s="159" t="s">
        <v>252</v>
      </c>
      <c r="G151" s="160" t="s">
        <v>160</v>
      </c>
      <c r="H151" s="161">
        <v>84.42</v>
      </c>
      <c r="I151" s="286">
        <v>0</v>
      </c>
      <c r="J151" s="162">
        <f>ROUND(I151*H151,2)</f>
        <v>0</v>
      </c>
      <c r="K151" s="159"/>
      <c r="L151" s="38"/>
      <c r="M151" s="163" t="s">
        <v>5</v>
      </c>
      <c r="N151" s="164" t="s">
        <v>35</v>
      </c>
      <c r="O151" s="165">
        <v>0.33</v>
      </c>
      <c r="P151" s="165">
        <f>O151*H151</f>
        <v>27.858600000000003</v>
      </c>
      <c r="Q151" s="165">
        <v>0</v>
      </c>
      <c r="R151" s="165">
        <f>Q151*H151</f>
        <v>0</v>
      </c>
      <c r="S151" s="165">
        <v>0</v>
      </c>
      <c r="T151" s="166">
        <f>S151*H151</f>
        <v>0</v>
      </c>
      <c r="W151" s="24">
        <v>705</v>
      </c>
      <c r="AR151" s="24" t="s">
        <v>128</v>
      </c>
      <c r="AT151" s="24" t="s">
        <v>124</v>
      </c>
      <c r="AU151" s="24" t="s">
        <v>72</v>
      </c>
      <c r="AY151" s="24" t="s">
        <v>122</v>
      </c>
      <c r="BE151" s="167">
        <f>IF(N151="základní",J151,0)</f>
        <v>0</v>
      </c>
      <c r="BF151" s="167">
        <f>IF(N151="snížená",J151,0)</f>
        <v>0</v>
      </c>
      <c r="BG151" s="167">
        <f>IF(N151="zákl. přenesená",J151,0)</f>
        <v>0</v>
      </c>
      <c r="BH151" s="167">
        <f>IF(N151="sníž. přenesená",J151,0)</f>
        <v>0</v>
      </c>
      <c r="BI151" s="167">
        <f>IF(N151="nulová",J151,0)</f>
        <v>0</v>
      </c>
      <c r="BJ151" s="24" t="s">
        <v>70</v>
      </c>
      <c r="BK151" s="167">
        <f>ROUND(I151*H151,2)</f>
        <v>0</v>
      </c>
      <c r="BL151" s="24" t="s">
        <v>128</v>
      </c>
      <c r="BM151" s="24" t="s">
        <v>253</v>
      </c>
    </row>
    <row r="152" spans="2:65" s="1" customFormat="1" ht="16.5" customHeight="1" x14ac:dyDescent="0.3">
      <c r="B152" s="156"/>
      <c r="C152" s="157" t="s">
        <v>254</v>
      </c>
      <c r="D152" s="157" t="s">
        <v>124</v>
      </c>
      <c r="E152" s="158" t="s">
        <v>255</v>
      </c>
      <c r="F152" s="159" t="s">
        <v>256</v>
      </c>
      <c r="G152" s="160" t="s">
        <v>160</v>
      </c>
      <c r="H152" s="161">
        <v>54.34</v>
      </c>
      <c r="I152" s="286">
        <v>0</v>
      </c>
      <c r="J152" s="162">
        <f>ROUND(I152*H152,2)</f>
        <v>0</v>
      </c>
      <c r="K152" s="159"/>
      <c r="L152" s="38"/>
      <c r="M152" s="163" t="s">
        <v>5</v>
      </c>
      <c r="N152" s="164" t="s">
        <v>35</v>
      </c>
      <c r="O152" s="165">
        <v>0.248</v>
      </c>
      <c r="P152" s="165">
        <f>O152*H152</f>
        <v>13.476320000000001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W152" s="24">
        <v>561</v>
      </c>
      <c r="AR152" s="24" t="s">
        <v>128</v>
      </c>
      <c r="AT152" s="24" t="s">
        <v>124</v>
      </c>
      <c r="AU152" s="24" t="s">
        <v>72</v>
      </c>
      <c r="AY152" s="24" t="s">
        <v>122</v>
      </c>
      <c r="BE152" s="167">
        <f>IF(N152="základní",J152,0)</f>
        <v>0</v>
      </c>
      <c r="BF152" s="167">
        <f>IF(N152="snížená",J152,0)</f>
        <v>0</v>
      </c>
      <c r="BG152" s="167">
        <f>IF(N152="zákl. přenesená",J152,0)</f>
        <v>0</v>
      </c>
      <c r="BH152" s="167">
        <f>IF(N152="sníž. přenesená",J152,0)</f>
        <v>0</v>
      </c>
      <c r="BI152" s="167">
        <f>IF(N152="nulová",J152,0)</f>
        <v>0</v>
      </c>
      <c r="BJ152" s="24" t="s">
        <v>70</v>
      </c>
      <c r="BK152" s="167">
        <f>ROUND(I152*H152,2)</f>
        <v>0</v>
      </c>
      <c r="BL152" s="24" t="s">
        <v>128</v>
      </c>
      <c r="BM152" s="24" t="s">
        <v>257</v>
      </c>
    </row>
    <row r="153" spans="2:65" s="12" customFormat="1" x14ac:dyDescent="0.3">
      <c r="B153" s="168"/>
      <c r="D153" s="169" t="s">
        <v>141</v>
      </c>
      <c r="E153" s="170" t="s">
        <v>5</v>
      </c>
      <c r="F153" s="171" t="s">
        <v>258</v>
      </c>
      <c r="H153" s="172">
        <v>37.4</v>
      </c>
      <c r="L153" s="168"/>
      <c r="M153" s="173"/>
      <c r="N153" s="174"/>
      <c r="O153" s="174"/>
      <c r="P153" s="174"/>
      <c r="Q153" s="174"/>
      <c r="R153" s="174"/>
      <c r="S153" s="174"/>
      <c r="T153" s="175"/>
      <c r="AT153" s="170" t="s">
        <v>141</v>
      </c>
      <c r="AU153" s="170" t="s">
        <v>72</v>
      </c>
      <c r="AV153" s="12" t="s">
        <v>72</v>
      </c>
      <c r="AW153" s="12" t="s">
        <v>28</v>
      </c>
      <c r="AX153" s="12" t="s">
        <v>64</v>
      </c>
      <c r="AY153" s="170" t="s">
        <v>122</v>
      </c>
    </row>
    <row r="154" spans="2:65" s="12" customFormat="1" x14ac:dyDescent="0.3">
      <c r="B154" s="168"/>
      <c r="D154" s="169" t="s">
        <v>141</v>
      </c>
      <c r="E154" s="170" t="s">
        <v>5</v>
      </c>
      <c r="F154" s="171" t="s">
        <v>259</v>
      </c>
      <c r="H154" s="172">
        <v>1.44</v>
      </c>
      <c r="L154" s="168"/>
      <c r="M154" s="173"/>
      <c r="N154" s="174"/>
      <c r="O154" s="174"/>
      <c r="P154" s="174"/>
      <c r="Q154" s="174"/>
      <c r="R154" s="174"/>
      <c r="S154" s="174"/>
      <c r="T154" s="175"/>
      <c r="AT154" s="170" t="s">
        <v>141</v>
      </c>
      <c r="AU154" s="170" t="s">
        <v>72</v>
      </c>
      <c r="AV154" s="12" t="s">
        <v>72</v>
      </c>
      <c r="AW154" s="12" t="s">
        <v>28</v>
      </c>
      <c r="AX154" s="12" t="s">
        <v>64</v>
      </c>
      <c r="AY154" s="170" t="s">
        <v>122</v>
      </c>
    </row>
    <row r="155" spans="2:65" s="12" customFormat="1" x14ac:dyDescent="0.3">
      <c r="B155" s="168"/>
      <c r="D155" s="169" t="s">
        <v>141</v>
      </c>
      <c r="E155" s="170" t="s">
        <v>5</v>
      </c>
      <c r="F155" s="171" t="s">
        <v>260</v>
      </c>
      <c r="H155" s="172">
        <v>15.5</v>
      </c>
      <c r="L155" s="168"/>
      <c r="M155" s="173"/>
      <c r="N155" s="174"/>
      <c r="O155" s="174"/>
      <c r="P155" s="174"/>
      <c r="Q155" s="174"/>
      <c r="R155" s="174"/>
      <c r="S155" s="174"/>
      <c r="T155" s="175"/>
      <c r="AT155" s="170" t="s">
        <v>141</v>
      </c>
      <c r="AU155" s="170" t="s">
        <v>72</v>
      </c>
      <c r="AV155" s="12" t="s">
        <v>72</v>
      </c>
      <c r="AW155" s="12" t="s">
        <v>28</v>
      </c>
      <c r="AX155" s="12" t="s">
        <v>64</v>
      </c>
      <c r="AY155" s="170" t="s">
        <v>122</v>
      </c>
    </row>
    <row r="156" spans="2:65" s="14" customFormat="1" x14ac:dyDescent="0.3">
      <c r="B156" s="183"/>
      <c r="D156" s="169" t="s">
        <v>141</v>
      </c>
      <c r="E156" s="184" t="s">
        <v>5</v>
      </c>
      <c r="F156" s="185" t="s">
        <v>147</v>
      </c>
      <c r="H156" s="186">
        <v>54.34</v>
      </c>
      <c r="L156" s="183"/>
      <c r="M156" s="187"/>
      <c r="N156" s="188"/>
      <c r="O156" s="188"/>
      <c r="P156" s="188"/>
      <c r="Q156" s="188"/>
      <c r="R156" s="188"/>
      <c r="S156" s="188"/>
      <c r="T156" s="189"/>
      <c r="AT156" s="184" t="s">
        <v>141</v>
      </c>
      <c r="AU156" s="184" t="s">
        <v>72</v>
      </c>
      <c r="AV156" s="14" t="s">
        <v>128</v>
      </c>
      <c r="AW156" s="14" t="s">
        <v>28</v>
      </c>
      <c r="AX156" s="14" t="s">
        <v>70</v>
      </c>
      <c r="AY156" s="184" t="s">
        <v>122</v>
      </c>
    </row>
    <row r="157" spans="2:65" s="1" customFormat="1" ht="16.5" customHeight="1" x14ac:dyDescent="0.3">
      <c r="B157" s="156"/>
      <c r="C157" s="157" t="s">
        <v>261</v>
      </c>
      <c r="D157" s="157" t="s">
        <v>124</v>
      </c>
      <c r="E157" s="158" t="s">
        <v>262</v>
      </c>
      <c r="F157" s="159" t="s">
        <v>263</v>
      </c>
      <c r="G157" s="160" t="s">
        <v>132</v>
      </c>
      <c r="H157" s="161">
        <v>4.9000000000000004</v>
      </c>
      <c r="I157" s="286">
        <v>0</v>
      </c>
      <c r="J157" s="162">
        <f>ROUND(I157*H157,2)</f>
        <v>0</v>
      </c>
      <c r="K157" s="159"/>
      <c r="L157" s="38"/>
      <c r="M157" s="163" t="s">
        <v>5</v>
      </c>
      <c r="N157" s="164" t="s">
        <v>35</v>
      </c>
      <c r="O157" s="165">
        <v>2.3050000000000002</v>
      </c>
      <c r="P157" s="165">
        <f>O157*H157</f>
        <v>11.294500000000001</v>
      </c>
      <c r="Q157" s="165">
        <v>2.4142999999999999</v>
      </c>
      <c r="R157" s="165">
        <f>Q157*H157</f>
        <v>11.830070000000001</v>
      </c>
      <c r="S157" s="165">
        <v>0</v>
      </c>
      <c r="T157" s="166">
        <f>S157*H157</f>
        <v>0</v>
      </c>
      <c r="W157" s="24"/>
      <c r="AR157" s="24" t="s">
        <v>128</v>
      </c>
      <c r="AT157" s="24" t="s">
        <v>124</v>
      </c>
      <c r="AU157" s="24" t="s">
        <v>72</v>
      </c>
      <c r="AY157" s="24" t="s">
        <v>122</v>
      </c>
      <c r="BE157" s="167">
        <f>IF(N157="základní",J157,0)</f>
        <v>0</v>
      </c>
      <c r="BF157" s="167">
        <f>IF(N157="snížená",J157,0)</f>
        <v>0</v>
      </c>
      <c r="BG157" s="167">
        <f>IF(N157="zákl. přenesená",J157,0)</f>
        <v>0</v>
      </c>
      <c r="BH157" s="167">
        <f>IF(N157="sníž. přenesená",J157,0)</f>
        <v>0</v>
      </c>
      <c r="BI157" s="167">
        <f>IF(N157="nulová",J157,0)</f>
        <v>0</v>
      </c>
      <c r="BJ157" s="24" t="s">
        <v>70</v>
      </c>
      <c r="BK157" s="167">
        <f>ROUND(I157*H157,2)</f>
        <v>0</v>
      </c>
      <c r="BL157" s="24" t="s">
        <v>128</v>
      </c>
      <c r="BM157" s="24" t="s">
        <v>264</v>
      </c>
    </row>
    <row r="158" spans="2:65" s="1" customFormat="1" ht="16.5" customHeight="1" x14ac:dyDescent="0.3">
      <c r="B158" s="156"/>
      <c r="C158" s="157" t="s">
        <v>265</v>
      </c>
      <c r="D158" s="157" t="s">
        <v>124</v>
      </c>
      <c r="E158" s="158" t="s">
        <v>266</v>
      </c>
      <c r="F158" s="159" t="s">
        <v>267</v>
      </c>
      <c r="G158" s="160" t="s">
        <v>160</v>
      </c>
      <c r="H158" s="161">
        <v>84.42</v>
      </c>
      <c r="I158" s="286">
        <v>0</v>
      </c>
      <c r="J158" s="162">
        <f>ROUND(I158*H158,2)</f>
        <v>0</v>
      </c>
      <c r="K158" s="159"/>
      <c r="L158" s="38"/>
      <c r="M158" s="163" t="s">
        <v>5</v>
      </c>
      <c r="N158" s="164" t="s">
        <v>35</v>
      </c>
      <c r="O158" s="165">
        <v>1.1910000000000001</v>
      </c>
      <c r="P158" s="165">
        <f>O158*H158</f>
        <v>100.54422000000001</v>
      </c>
      <c r="Q158" s="165">
        <v>0.74326999999999999</v>
      </c>
      <c r="R158" s="165">
        <f>Q158*H158</f>
        <v>62.746853399999999</v>
      </c>
      <c r="S158" s="165">
        <v>0</v>
      </c>
      <c r="T158" s="166">
        <f>S158*H158</f>
        <v>0</v>
      </c>
      <c r="W158" s="24">
        <v>928</v>
      </c>
      <c r="AR158" s="24" t="s">
        <v>128</v>
      </c>
      <c r="AT158" s="24" t="s">
        <v>124</v>
      </c>
      <c r="AU158" s="24" t="s">
        <v>72</v>
      </c>
      <c r="AY158" s="24" t="s">
        <v>122</v>
      </c>
      <c r="BE158" s="167">
        <f>IF(N158="základní",J158,0)</f>
        <v>0</v>
      </c>
      <c r="BF158" s="167">
        <f>IF(N158="snížená",J158,0)</f>
        <v>0</v>
      </c>
      <c r="BG158" s="167">
        <f>IF(N158="zákl. přenesená",J158,0)</f>
        <v>0</v>
      </c>
      <c r="BH158" s="167">
        <f>IF(N158="sníž. přenesená",J158,0)</f>
        <v>0</v>
      </c>
      <c r="BI158" s="167">
        <f>IF(N158="nulová",J158,0)</f>
        <v>0</v>
      </c>
      <c r="BJ158" s="24" t="s">
        <v>70</v>
      </c>
      <c r="BK158" s="167">
        <f>ROUND(I158*H158,2)</f>
        <v>0</v>
      </c>
      <c r="BL158" s="24" t="s">
        <v>128</v>
      </c>
      <c r="BM158" s="24" t="s">
        <v>268</v>
      </c>
    </row>
    <row r="159" spans="2:65" s="12" customFormat="1" x14ac:dyDescent="0.3">
      <c r="B159" s="168"/>
      <c r="D159" s="169" t="s">
        <v>141</v>
      </c>
      <c r="E159" s="170" t="s">
        <v>5</v>
      </c>
      <c r="F159" s="171" t="s">
        <v>269</v>
      </c>
      <c r="H159" s="172">
        <v>84.42</v>
      </c>
      <c r="L159" s="168"/>
      <c r="M159" s="173"/>
      <c r="N159" s="174"/>
      <c r="O159" s="174"/>
      <c r="P159" s="174"/>
      <c r="Q159" s="174"/>
      <c r="R159" s="174"/>
      <c r="S159" s="174"/>
      <c r="T159" s="175"/>
      <c r="AT159" s="170" t="s">
        <v>141</v>
      </c>
      <c r="AU159" s="170" t="s">
        <v>72</v>
      </c>
      <c r="AV159" s="12" t="s">
        <v>72</v>
      </c>
      <c r="AW159" s="12" t="s">
        <v>28</v>
      </c>
      <c r="AX159" s="12" t="s">
        <v>70</v>
      </c>
      <c r="AY159" s="170" t="s">
        <v>122</v>
      </c>
    </row>
    <row r="160" spans="2:65" s="11" customFormat="1" ht="29.85" customHeight="1" x14ac:dyDescent="0.3">
      <c r="B160" s="144"/>
      <c r="D160" s="145" t="s">
        <v>63</v>
      </c>
      <c r="E160" s="154" t="s">
        <v>148</v>
      </c>
      <c r="F160" s="154" t="s">
        <v>270</v>
      </c>
      <c r="J160" s="155">
        <f>BK160</f>
        <v>0</v>
      </c>
      <c r="L160" s="144"/>
      <c r="M160" s="148"/>
      <c r="N160" s="149"/>
      <c r="O160" s="149"/>
      <c r="P160" s="150">
        <v>0</v>
      </c>
      <c r="Q160" s="149"/>
      <c r="R160" s="150">
        <v>0</v>
      </c>
      <c r="S160" s="149"/>
      <c r="T160" s="151">
        <v>0</v>
      </c>
      <c r="W160" s="145"/>
      <c r="AR160" s="145" t="s">
        <v>70</v>
      </c>
      <c r="AT160" s="152" t="s">
        <v>63</v>
      </c>
      <c r="AU160" s="152" t="s">
        <v>70</v>
      </c>
      <c r="AY160" s="145" t="s">
        <v>122</v>
      </c>
      <c r="BK160" s="153">
        <v>0</v>
      </c>
    </row>
    <row r="161" spans="2:65" s="11" customFormat="1" ht="19.899999999999999" customHeight="1" x14ac:dyDescent="0.3">
      <c r="B161" s="144"/>
      <c r="D161" s="145" t="s">
        <v>63</v>
      </c>
      <c r="E161" s="154" t="s">
        <v>152</v>
      </c>
      <c r="F161" s="154" t="s">
        <v>271</v>
      </c>
      <c r="J161" s="155">
        <v>0</v>
      </c>
      <c r="L161" s="144"/>
      <c r="M161" s="148"/>
      <c r="N161" s="149"/>
      <c r="O161" s="149"/>
      <c r="P161" s="150">
        <f>SUM(P162:P167)</f>
        <v>5.04373</v>
      </c>
      <c r="Q161" s="149"/>
      <c r="R161" s="150">
        <f>SUM(R162:R167)</f>
        <v>7.4760009100000007</v>
      </c>
      <c r="S161" s="149"/>
      <c r="T161" s="151">
        <f>SUM(T162:T167)</f>
        <v>0</v>
      </c>
      <c r="W161" s="145"/>
      <c r="AR161" s="145" t="s">
        <v>70</v>
      </c>
      <c r="AT161" s="152" t="s">
        <v>63</v>
      </c>
      <c r="AU161" s="152" t="s">
        <v>70</v>
      </c>
      <c r="AY161" s="145" t="s">
        <v>122</v>
      </c>
      <c r="BK161" s="153">
        <f>SUM(BK162:BK167)</f>
        <v>0</v>
      </c>
    </row>
    <row r="162" spans="2:65" s="1" customFormat="1" ht="25.5" customHeight="1" x14ac:dyDescent="0.3">
      <c r="B162" s="156"/>
      <c r="C162" s="157" t="s">
        <v>272</v>
      </c>
      <c r="D162" s="157" t="s">
        <v>124</v>
      </c>
      <c r="E162" s="158" t="s">
        <v>273</v>
      </c>
      <c r="F162" s="159" t="s">
        <v>274</v>
      </c>
      <c r="G162" s="160" t="s">
        <v>132</v>
      </c>
      <c r="H162" s="161">
        <v>8.8999999999999996E-2</v>
      </c>
      <c r="I162" s="286">
        <v>0</v>
      </c>
      <c r="J162" s="162">
        <f>ROUND(I162*H162,2)</f>
        <v>0</v>
      </c>
      <c r="K162" s="159"/>
      <c r="L162" s="38"/>
      <c r="M162" s="163" t="s">
        <v>5</v>
      </c>
      <c r="N162" s="164" t="s">
        <v>35</v>
      </c>
      <c r="O162" s="165">
        <v>2.58</v>
      </c>
      <c r="P162" s="165">
        <f>O162*H162</f>
        <v>0.22961999999999999</v>
      </c>
      <c r="Q162" s="165">
        <v>2.45329</v>
      </c>
      <c r="R162" s="165">
        <f>Q162*H162</f>
        <v>0.21834281</v>
      </c>
      <c r="S162" s="165">
        <v>0</v>
      </c>
      <c r="T162" s="166">
        <f>S162*H162</f>
        <v>0</v>
      </c>
      <c r="W162" s="24">
        <v>3450</v>
      </c>
      <c r="AR162" s="24" t="s">
        <v>128</v>
      </c>
      <c r="AT162" s="24" t="s">
        <v>124</v>
      </c>
      <c r="AU162" s="24" t="s">
        <v>72</v>
      </c>
      <c r="AY162" s="24" t="s">
        <v>122</v>
      </c>
      <c r="BE162" s="167">
        <f>IF(N162="základní",J162,0)</f>
        <v>0</v>
      </c>
      <c r="BF162" s="167">
        <f>IF(N162="snížená",J162,0)</f>
        <v>0</v>
      </c>
      <c r="BG162" s="167">
        <f>IF(N162="zákl. přenesená",J162,0)</f>
        <v>0</v>
      </c>
      <c r="BH162" s="167">
        <f>IF(N162="sníž. přenesená",J162,0)</f>
        <v>0</v>
      </c>
      <c r="BI162" s="167">
        <f>IF(N162="nulová",J162,0)</f>
        <v>0</v>
      </c>
      <c r="BJ162" s="24" t="s">
        <v>70</v>
      </c>
      <c r="BK162" s="167">
        <f>ROUND(I162*H162,2)</f>
        <v>0</v>
      </c>
      <c r="BL162" s="24" t="s">
        <v>128</v>
      </c>
      <c r="BM162" s="24" t="s">
        <v>275</v>
      </c>
    </row>
    <row r="163" spans="2:65" s="12" customFormat="1" x14ac:dyDescent="0.3">
      <c r="B163" s="168"/>
      <c r="D163" s="169" t="s">
        <v>141</v>
      </c>
      <c r="E163" s="170" t="s">
        <v>5</v>
      </c>
      <c r="F163" s="171" t="s">
        <v>276</v>
      </c>
      <c r="H163" s="172">
        <v>8.8999999999999996E-2</v>
      </c>
      <c r="L163" s="168"/>
      <c r="M163" s="173"/>
      <c r="N163" s="174"/>
      <c r="O163" s="174"/>
      <c r="P163" s="174"/>
      <c r="Q163" s="174"/>
      <c r="R163" s="174"/>
      <c r="S163" s="174"/>
      <c r="T163" s="175"/>
      <c r="AT163" s="170" t="s">
        <v>141</v>
      </c>
      <c r="AU163" s="170" t="s">
        <v>72</v>
      </c>
      <c r="AV163" s="12" t="s">
        <v>72</v>
      </c>
      <c r="AW163" s="12" t="s">
        <v>28</v>
      </c>
      <c r="AX163" s="12" t="s">
        <v>70</v>
      </c>
      <c r="AY163" s="170" t="s">
        <v>122</v>
      </c>
    </row>
    <row r="164" spans="2:65" s="1" customFormat="1" ht="25.5" customHeight="1" x14ac:dyDescent="0.3">
      <c r="B164" s="156"/>
      <c r="C164" s="157" t="s">
        <v>277</v>
      </c>
      <c r="D164" s="157" t="s">
        <v>124</v>
      </c>
      <c r="E164" s="158" t="s">
        <v>278</v>
      </c>
      <c r="F164" s="159" t="s">
        <v>279</v>
      </c>
      <c r="G164" s="160" t="s">
        <v>132</v>
      </c>
      <c r="H164" s="161">
        <v>1.49</v>
      </c>
      <c r="I164" s="286">
        <v>0</v>
      </c>
      <c r="J164" s="162">
        <f>ROUND(I164*H164,2)</f>
        <v>0</v>
      </c>
      <c r="K164" s="159"/>
      <c r="L164" s="38"/>
      <c r="M164" s="163" t="s">
        <v>5</v>
      </c>
      <c r="N164" s="164" t="s">
        <v>35</v>
      </c>
      <c r="O164" s="165">
        <v>2.3170000000000002</v>
      </c>
      <c r="P164" s="165">
        <f>O164*H164</f>
        <v>3.4523300000000003</v>
      </c>
      <c r="Q164" s="165">
        <v>2.45329</v>
      </c>
      <c r="R164" s="165">
        <f>Q164*H164</f>
        <v>3.6554020999999999</v>
      </c>
      <c r="S164" s="165">
        <v>0</v>
      </c>
      <c r="T164" s="166">
        <f>S164*H164</f>
        <v>0</v>
      </c>
      <c r="W164" s="24">
        <v>3370</v>
      </c>
      <c r="AR164" s="24" t="s">
        <v>128</v>
      </c>
      <c r="AT164" s="24" t="s">
        <v>124</v>
      </c>
      <c r="AU164" s="24" t="s">
        <v>72</v>
      </c>
      <c r="AY164" s="24" t="s">
        <v>122</v>
      </c>
      <c r="BE164" s="167">
        <f>IF(N164="základní",J164,0)</f>
        <v>0</v>
      </c>
      <c r="BF164" s="167">
        <f>IF(N164="snížená",J164,0)</f>
        <v>0</v>
      </c>
      <c r="BG164" s="167">
        <f>IF(N164="zákl. přenesená",J164,0)</f>
        <v>0</v>
      </c>
      <c r="BH164" s="167">
        <f>IF(N164="sníž. přenesená",J164,0)</f>
        <v>0</v>
      </c>
      <c r="BI164" s="167">
        <f>IF(N164="nulová",J164,0)</f>
        <v>0</v>
      </c>
      <c r="BJ164" s="24" t="s">
        <v>70</v>
      </c>
      <c r="BK164" s="167">
        <f>ROUND(I164*H164,2)</f>
        <v>0</v>
      </c>
      <c r="BL164" s="24" t="s">
        <v>128</v>
      </c>
      <c r="BM164" s="24" t="s">
        <v>280</v>
      </c>
    </row>
    <row r="165" spans="2:65" s="12" customFormat="1" x14ac:dyDescent="0.3">
      <c r="B165" s="168"/>
      <c r="D165" s="169" t="s">
        <v>141</v>
      </c>
      <c r="E165" s="170" t="s">
        <v>5</v>
      </c>
      <c r="F165" s="171" t="s">
        <v>281</v>
      </c>
      <c r="H165" s="172">
        <v>1.49</v>
      </c>
      <c r="L165" s="168"/>
      <c r="M165" s="173"/>
      <c r="N165" s="174"/>
      <c r="O165" s="174"/>
      <c r="P165" s="174"/>
      <c r="Q165" s="174"/>
      <c r="R165" s="174"/>
      <c r="S165" s="174"/>
      <c r="T165" s="175"/>
      <c r="AT165" s="170" t="s">
        <v>141</v>
      </c>
      <c r="AU165" s="170" t="s">
        <v>72</v>
      </c>
      <c r="AV165" s="12" t="s">
        <v>72</v>
      </c>
      <c r="AW165" s="12" t="s">
        <v>28</v>
      </c>
      <c r="AX165" s="12" t="s">
        <v>70</v>
      </c>
      <c r="AY165" s="170" t="s">
        <v>122</v>
      </c>
    </row>
    <row r="166" spans="2:65" s="1" customFormat="1" ht="16.5" customHeight="1" x14ac:dyDescent="0.3">
      <c r="B166" s="156"/>
      <c r="C166" s="157" t="s">
        <v>282</v>
      </c>
      <c r="D166" s="157" t="s">
        <v>124</v>
      </c>
      <c r="E166" s="158" t="s">
        <v>283</v>
      </c>
      <c r="F166" s="159" t="s">
        <v>284</v>
      </c>
      <c r="G166" s="160" t="s">
        <v>160</v>
      </c>
      <c r="H166" s="161">
        <v>9.94</v>
      </c>
      <c r="I166" s="286">
        <v>0</v>
      </c>
      <c r="J166" s="162">
        <f>ROUND(I166*H166,2)</f>
        <v>0</v>
      </c>
      <c r="K166" s="159"/>
      <c r="L166" s="38"/>
      <c r="M166" s="163" t="s">
        <v>5</v>
      </c>
      <c r="N166" s="164" t="s">
        <v>35</v>
      </c>
      <c r="O166" s="165">
        <v>5.6000000000000001E-2</v>
      </c>
      <c r="P166" s="165">
        <f>O166*H166</f>
        <v>0.55664000000000002</v>
      </c>
      <c r="Q166" s="165">
        <v>0.1208</v>
      </c>
      <c r="R166" s="165">
        <f>Q166*H166</f>
        <v>1.200752</v>
      </c>
      <c r="S166" s="165">
        <v>0</v>
      </c>
      <c r="T166" s="166">
        <f>S166*H166</f>
        <v>0</v>
      </c>
      <c r="W166" s="24">
        <v>202</v>
      </c>
      <c r="AR166" s="24" t="s">
        <v>128</v>
      </c>
      <c r="AT166" s="24" t="s">
        <v>124</v>
      </c>
      <c r="AU166" s="24" t="s">
        <v>72</v>
      </c>
      <c r="AY166" s="24" t="s">
        <v>122</v>
      </c>
      <c r="BE166" s="167">
        <f>IF(N166="základní",J166,0)</f>
        <v>0</v>
      </c>
      <c r="BF166" s="167">
        <f>IF(N166="snížená",J166,0)</f>
        <v>0</v>
      </c>
      <c r="BG166" s="167">
        <f>IF(N166="zákl. přenesená",J166,0)</f>
        <v>0</v>
      </c>
      <c r="BH166" s="167">
        <f>IF(N166="sníž. přenesená",J166,0)</f>
        <v>0</v>
      </c>
      <c r="BI166" s="167">
        <f>IF(N166="nulová",J166,0)</f>
        <v>0</v>
      </c>
      <c r="BJ166" s="24" t="s">
        <v>70</v>
      </c>
      <c r="BK166" s="167">
        <f>ROUND(I166*H166,2)</f>
        <v>0</v>
      </c>
      <c r="BL166" s="24" t="s">
        <v>128</v>
      </c>
      <c r="BM166" s="24" t="s">
        <v>285</v>
      </c>
    </row>
    <row r="167" spans="2:65" s="1" customFormat="1" ht="16.5" customHeight="1" x14ac:dyDescent="0.3">
      <c r="B167" s="156"/>
      <c r="C167" s="157" t="s">
        <v>286</v>
      </c>
      <c r="D167" s="157" t="s">
        <v>124</v>
      </c>
      <c r="E167" s="158" t="s">
        <v>287</v>
      </c>
      <c r="F167" s="159" t="s">
        <v>288</v>
      </c>
      <c r="G167" s="160" t="s">
        <v>160</v>
      </c>
      <c r="H167" s="161">
        <v>9.94</v>
      </c>
      <c r="I167" s="286">
        <v>0</v>
      </c>
      <c r="J167" s="162">
        <f>ROUND(I167*H167,2)</f>
        <v>0</v>
      </c>
      <c r="K167" s="159"/>
      <c r="L167" s="38"/>
      <c r="M167" s="163" t="s">
        <v>5</v>
      </c>
      <c r="N167" s="164" t="s">
        <v>35</v>
      </c>
      <c r="O167" s="165">
        <v>8.1000000000000003E-2</v>
      </c>
      <c r="P167" s="165">
        <f>O167*H167</f>
        <v>0.80513999999999997</v>
      </c>
      <c r="Q167" s="165">
        <v>0.24160000000000001</v>
      </c>
      <c r="R167" s="165">
        <f>Q167*H167</f>
        <v>2.4015040000000001</v>
      </c>
      <c r="S167" s="165">
        <v>0</v>
      </c>
      <c r="T167" s="166">
        <f>S167*H167</f>
        <v>0</v>
      </c>
      <c r="W167" s="24">
        <v>392</v>
      </c>
      <c r="AR167" s="24" t="s">
        <v>128</v>
      </c>
      <c r="AT167" s="24" t="s">
        <v>124</v>
      </c>
      <c r="AU167" s="24" t="s">
        <v>72</v>
      </c>
      <c r="AY167" s="24" t="s">
        <v>122</v>
      </c>
      <c r="BE167" s="167">
        <f>IF(N167="základní",J167,0)</f>
        <v>0</v>
      </c>
      <c r="BF167" s="167">
        <f>IF(N167="snížená",J167,0)</f>
        <v>0</v>
      </c>
      <c r="BG167" s="167">
        <f>IF(N167="zákl. přenesená",J167,0)</f>
        <v>0</v>
      </c>
      <c r="BH167" s="167">
        <f>IF(N167="sníž. přenesená",J167,0)</f>
        <v>0</v>
      </c>
      <c r="BI167" s="167">
        <f>IF(N167="nulová",J167,0)</f>
        <v>0</v>
      </c>
      <c r="BJ167" s="24" t="s">
        <v>70</v>
      </c>
      <c r="BK167" s="167">
        <f>ROUND(I167*H167,2)</f>
        <v>0</v>
      </c>
      <c r="BL167" s="24" t="s">
        <v>128</v>
      </c>
      <c r="BM167" s="24" t="s">
        <v>289</v>
      </c>
    </row>
    <row r="168" spans="2:65" s="11" customFormat="1" ht="29.85" customHeight="1" x14ac:dyDescent="0.3">
      <c r="B168" s="144"/>
      <c r="D168" s="145" t="s">
        <v>63</v>
      </c>
      <c r="E168" s="154" t="s">
        <v>166</v>
      </c>
      <c r="F168" s="154" t="s">
        <v>290</v>
      </c>
      <c r="J168" s="155">
        <v>0</v>
      </c>
      <c r="L168" s="144"/>
      <c r="M168" s="148"/>
      <c r="N168" s="149"/>
      <c r="O168" s="149"/>
      <c r="P168" s="150">
        <f>SUM(P169:P186)</f>
        <v>923.06871299999989</v>
      </c>
      <c r="Q168" s="149"/>
      <c r="R168" s="150">
        <f>SUM(R169:R186)</f>
        <v>0.41054999999999997</v>
      </c>
      <c r="S168" s="149"/>
      <c r="T168" s="151">
        <f>SUM(T169:T186)</f>
        <v>79.347940000000008</v>
      </c>
      <c r="W168" s="145"/>
      <c r="AR168" s="145" t="s">
        <v>70</v>
      </c>
      <c r="AT168" s="152" t="s">
        <v>63</v>
      </c>
      <c r="AU168" s="152" t="s">
        <v>70</v>
      </c>
      <c r="AY168" s="145" t="s">
        <v>122</v>
      </c>
      <c r="BK168" s="153">
        <f>SUM(BK169:BK186)</f>
        <v>0</v>
      </c>
    </row>
    <row r="169" spans="2:65" s="1" customFormat="1" ht="16.5" customHeight="1" x14ac:dyDescent="0.3">
      <c r="B169" s="156"/>
      <c r="C169" s="157" t="s">
        <v>291</v>
      </c>
      <c r="D169" s="157" t="s">
        <v>124</v>
      </c>
      <c r="E169" s="293" t="s">
        <v>292</v>
      </c>
      <c r="F169" s="159" t="s">
        <v>293</v>
      </c>
      <c r="G169" s="160" t="s">
        <v>127</v>
      </c>
      <c r="H169" s="161">
        <v>4.5999999999999996</v>
      </c>
      <c r="I169" s="286">
        <v>0</v>
      </c>
      <c r="J169" s="162">
        <f>ROUND(I169*H169,2)</f>
        <v>0</v>
      </c>
      <c r="K169" s="159"/>
      <c r="L169" s="38"/>
      <c r="M169" s="163" t="s">
        <v>5</v>
      </c>
      <c r="N169" s="164" t="s">
        <v>35</v>
      </c>
      <c r="O169" s="165">
        <v>1.145</v>
      </c>
      <c r="P169" s="165">
        <f>O169*H169</f>
        <v>5.2669999999999995</v>
      </c>
      <c r="Q169" s="165">
        <v>8.9249999999999996E-2</v>
      </c>
      <c r="R169" s="165">
        <f>Q169*H169</f>
        <v>0.41054999999999997</v>
      </c>
      <c r="S169" s="165">
        <v>0</v>
      </c>
      <c r="T169" s="166">
        <f>S169*H169</f>
        <v>0</v>
      </c>
      <c r="W169" s="24">
        <v>1630</v>
      </c>
      <c r="AR169" s="24" t="s">
        <v>128</v>
      </c>
      <c r="AT169" s="24" t="s">
        <v>124</v>
      </c>
      <c r="AU169" s="24" t="s">
        <v>72</v>
      </c>
      <c r="AY169" s="24" t="s">
        <v>122</v>
      </c>
      <c r="BE169" s="167">
        <f>IF(N169="základní",J169,0)</f>
        <v>0</v>
      </c>
      <c r="BF169" s="167">
        <f>IF(N169="snížená",J169,0)</f>
        <v>0</v>
      </c>
      <c r="BG169" s="167">
        <f>IF(N169="zákl. přenesená",J169,0)</f>
        <v>0</v>
      </c>
      <c r="BH169" s="167">
        <f>IF(N169="sníž. přenesená",J169,0)</f>
        <v>0</v>
      </c>
      <c r="BI169" s="167">
        <f>IF(N169="nulová",J169,0)</f>
        <v>0</v>
      </c>
      <c r="BJ169" s="24" t="s">
        <v>70</v>
      </c>
      <c r="BK169" s="167">
        <f>ROUND(I169*H169,2)</f>
        <v>0</v>
      </c>
      <c r="BL169" s="24" t="s">
        <v>128</v>
      </c>
      <c r="BM169" s="24" t="s">
        <v>294</v>
      </c>
    </row>
    <row r="170" spans="2:65" s="12" customFormat="1" x14ac:dyDescent="0.3">
      <c r="B170" s="168"/>
      <c r="D170" s="169" t="s">
        <v>141</v>
      </c>
      <c r="E170" s="170" t="s">
        <v>5</v>
      </c>
      <c r="F170" s="171" t="s">
        <v>295</v>
      </c>
      <c r="H170" s="172">
        <v>4.5999999999999996</v>
      </c>
      <c r="L170" s="168"/>
      <c r="M170" s="173"/>
      <c r="N170" s="174"/>
      <c r="O170" s="174"/>
      <c r="P170" s="174"/>
      <c r="Q170" s="174"/>
      <c r="R170" s="174"/>
      <c r="S170" s="174"/>
      <c r="T170" s="175"/>
      <c r="AT170" s="170" t="s">
        <v>141</v>
      </c>
      <c r="AU170" s="170" t="s">
        <v>72</v>
      </c>
      <c r="AV170" s="12" t="s">
        <v>72</v>
      </c>
      <c r="AW170" s="12" t="s">
        <v>28</v>
      </c>
      <c r="AX170" s="12" t="s">
        <v>70</v>
      </c>
      <c r="AY170" s="170" t="s">
        <v>122</v>
      </c>
    </row>
    <row r="171" spans="2:65" s="1" customFormat="1" ht="25.5" customHeight="1" x14ac:dyDescent="0.3">
      <c r="B171" s="156"/>
      <c r="C171" s="157" t="s">
        <v>296</v>
      </c>
      <c r="D171" s="157" t="s">
        <v>124</v>
      </c>
      <c r="E171" s="158" t="s">
        <v>297</v>
      </c>
      <c r="F171" s="159" t="s">
        <v>298</v>
      </c>
      <c r="G171" s="160" t="s">
        <v>132</v>
      </c>
      <c r="H171" s="161">
        <v>1.1200000000000001</v>
      </c>
      <c r="I171" s="286">
        <v>0</v>
      </c>
      <c r="J171" s="162">
        <f>ROUND(I171*H171,2)</f>
        <v>0</v>
      </c>
      <c r="K171" s="159"/>
      <c r="L171" s="38"/>
      <c r="M171" s="163" t="s">
        <v>5</v>
      </c>
      <c r="N171" s="164" t="s">
        <v>35</v>
      </c>
      <c r="O171" s="165">
        <v>16.001999999999999</v>
      </c>
      <c r="P171" s="165">
        <f>O171*H171</f>
        <v>17.922240000000002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W171" s="24"/>
      <c r="AR171" s="24" t="s">
        <v>128</v>
      </c>
      <c r="AT171" s="24" t="s">
        <v>124</v>
      </c>
      <c r="AU171" s="24" t="s">
        <v>72</v>
      </c>
      <c r="AY171" s="24" t="s">
        <v>122</v>
      </c>
      <c r="BE171" s="167">
        <f>IF(N171="základní",J171,0)</f>
        <v>0</v>
      </c>
      <c r="BF171" s="167">
        <f>IF(N171="snížená",J171,0)</f>
        <v>0</v>
      </c>
      <c r="BG171" s="167">
        <f>IF(N171="zákl. přenesená",J171,0)</f>
        <v>0</v>
      </c>
      <c r="BH171" s="167">
        <f>IF(N171="sníž. přenesená",J171,0)</f>
        <v>0</v>
      </c>
      <c r="BI171" s="167">
        <f>IF(N171="nulová",J171,0)</f>
        <v>0</v>
      </c>
      <c r="BJ171" s="24" t="s">
        <v>70</v>
      </c>
      <c r="BK171" s="167">
        <f>ROUND(I171*H171,2)</f>
        <v>0</v>
      </c>
      <c r="BL171" s="24" t="s">
        <v>128</v>
      </c>
      <c r="BM171" s="24" t="s">
        <v>299</v>
      </c>
    </row>
    <row r="172" spans="2:65" s="12" customFormat="1" x14ac:dyDescent="0.3">
      <c r="B172" s="168"/>
      <c r="D172" s="169" t="s">
        <v>141</v>
      </c>
      <c r="E172" s="170" t="s">
        <v>5</v>
      </c>
      <c r="F172" s="171" t="s">
        <v>300</v>
      </c>
      <c r="H172" s="172">
        <v>1.1200000000000001</v>
      </c>
      <c r="I172" s="287"/>
      <c r="L172" s="168"/>
      <c r="M172" s="173"/>
      <c r="N172" s="174"/>
      <c r="O172" s="174"/>
      <c r="P172" s="174"/>
      <c r="Q172" s="174"/>
      <c r="R172" s="174"/>
      <c r="S172" s="174"/>
      <c r="T172" s="175"/>
      <c r="AT172" s="170" t="s">
        <v>141</v>
      </c>
      <c r="AU172" s="170" t="s">
        <v>72</v>
      </c>
      <c r="AV172" s="12" t="s">
        <v>72</v>
      </c>
      <c r="AW172" s="12" t="s">
        <v>28</v>
      </c>
      <c r="AX172" s="12" t="s">
        <v>70</v>
      </c>
      <c r="AY172" s="170" t="s">
        <v>122</v>
      </c>
    </row>
    <row r="173" spans="2:65" s="1" customFormat="1" ht="16.5" customHeight="1" x14ac:dyDescent="0.3">
      <c r="B173" s="156"/>
      <c r="C173" s="157" t="s">
        <v>301</v>
      </c>
      <c r="D173" s="157" t="s">
        <v>124</v>
      </c>
      <c r="E173" s="158" t="s">
        <v>302</v>
      </c>
      <c r="F173" s="159" t="s">
        <v>303</v>
      </c>
      <c r="G173" s="160" t="s">
        <v>132</v>
      </c>
      <c r="H173" s="161">
        <v>29.44</v>
      </c>
      <c r="I173" s="286">
        <v>0</v>
      </c>
      <c r="J173" s="162">
        <f>ROUND(I173*H173,2)</f>
        <v>0</v>
      </c>
      <c r="K173" s="159"/>
      <c r="L173" s="38"/>
      <c r="M173" s="163" t="s">
        <v>5</v>
      </c>
      <c r="N173" s="164" t="s">
        <v>35</v>
      </c>
      <c r="O173" s="165">
        <v>8.548</v>
      </c>
      <c r="P173" s="165">
        <f>O173*H173</f>
        <v>251.65312</v>
      </c>
      <c r="Q173" s="165">
        <v>0</v>
      </c>
      <c r="R173" s="165">
        <f>Q173*H173</f>
        <v>0</v>
      </c>
      <c r="S173" s="165">
        <v>2.65</v>
      </c>
      <c r="T173" s="166">
        <f>S173*H173</f>
        <v>78.016000000000005</v>
      </c>
      <c r="W173" s="24">
        <v>6180</v>
      </c>
      <c r="AR173" s="24" t="s">
        <v>128</v>
      </c>
      <c r="AT173" s="24" t="s">
        <v>124</v>
      </c>
      <c r="AU173" s="24" t="s">
        <v>72</v>
      </c>
      <c r="AY173" s="24" t="s">
        <v>122</v>
      </c>
      <c r="BE173" s="167">
        <f>IF(N173="základní",J173,0)</f>
        <v>0</v>
      </c>
      <c r="BF173" s="167">
        <f>IF(N173="snížená",J173,0)</f>
        <v>0</v>
      </c>
      <c r="BG173" s="167">
        <f>IF(N173="zákl. přenesená",J173,0)</f>
        <v>0</v>
      </c>
      <c r="BH173" s="167">
        <f>IF(N173="sníž. přenesená",J173,0)</f>
        <v>0</v>
      </c>
      <c r="BI173" s="167">
        <f>IF(N173="nulová",J173,0)</f>
        <v>0</v>
      </c>
      <c r="BJ173" s="24" t="s">
        <v>70</v>
      </c>
      <c r="BK173" s="167">
        <f>ROUND(I173*H173,2)</f>
        <v>0</v>
      </c>
      <c r="BL173" s="24" t="s">
        <v>128</v>
      </c>
      <c r="BM173" s="24" t="s">
        <v>304</v>
      </c>
    </row>
    <row r="174" spans="2:65" s="12" customFormat="1" x14ac:dyDescent="0.3">
      <c r="B174" s="168"/>
      <c r="D174" s="169" t="s">
        <v>141</v>
      </c>
      <c r="E174" s="170" t="s">
        <v>5</v>
      </c>
      <c r="F174" s="171" t="s">
        <v>305</v>
      </c>
      <c r="H174" s="172">
        <v>29.44</v>
      </c>
      <c r="I174" s="287"/>
      <c r="L174" s="168"/>
      <c r="M174" s="173"/>
      <c r="N174" s="174"/>
      <c r="O174" s="174"/>
      <c r="P174" s="174"/>
      <c r="Q174" s="174"/>
      <c r="R174" s="174"/>
      <c r="S174" s="174"/>
      <c r="T174" s="175"/>
      <c r="AT174" s="170" t="s">
        <v>141</v>
      </c>
      <c r="AU174" s="170" t="s">
        <v>72</v>
      </c>
      <c r="AV174" s="12" t="s">
        <v>72</v>
      </c>
      <c r="AW174" s="12" t="s">
        <v>28</v>
      </c>
      <c r="AX174" s="12" t="s">
        <v>70</v>
      </c>
      <c r="AY174" s="170" t="s">
        <v>122</v>
      </c>
    </row>
    <row r="175" spans="2:65" s="1" customFormat="1" ht="25.5" customHeight="1" x14ac:dyDescent="0.3">
      <c r="B175" s="156"/>
      <c r="C175" s="157" t="s">
        <v>306</v>
      </c>
      <c r="D175" s="157" t="s">
        <v>124</v>
      </c>
      <c r="E175" s="158" t="s">
        <v>307</v>
      </c>
      <c r="F175" s="159" t="s">
        <v>308</v>
      </c>
      <c r="G175" s="160" t="s">
        <v>132</v>
      </c>
      <c r="H175" s="161">
        <v>21.902999999999999</v>
      </c>
      <c r="I175" s="286"/>
      <c r="J175" s="162">
        <f>ROUND(I175*H175,2)</f>
        <v>0</v>
      </c>
      <c r="K175" s="159"/>
      <c r="L175" s="38"/>
      <c r="M175" s="163" t="s">
        <v>5</v>
      </c>
      <c r="N175" s="164" t="s">
        <v>35</v>
      </c>
      <c r="O175" s="165">
        <v>29.151</v>
      </c>
      <c r="P175" s="165">
        <f>O175*H175</f>
        <v>638.49435299999993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W175" s="24"/>
      <c r="AR175" s="24" t="s">
        <v>128</v>
      </c>
      <c r="AT175" s="24" t="s">
        <v>124</v>
      </c>
      <c r="AU175" s="24" t="s">
        <v>72</v>
      </c>
      <c r="AY175" s="24" t="s">
        <v>122</v>
      </c>
      <c r="BE175" s="167">
        <f>IF(N175="základní",J175,0)</f>
        <v>0</v>
      </c>
      <c r="BF175" s="167">
        <f>IF(N175="snížená",J175,0)</f>
        <v>0</v>
      </c>
      <c r="BG175" s="167">
        <f>IF(N175="zákl. přenesená",J175,0)</f>
        <v>0</v>
      </c>
      <c r="BH175" s="167">
        <f>IF(N175="sníž. přenesená",J175,0)</f>
        <v>0</v>
      </c>
      <c r="BI175" s="167">
        <f>IF(N175="nulová",J175,0)</f>
        <v>0</v>
      </c>
      <c r="BJ175" s="24" t="s">
        <v>70</v>
      </c>
      <c r="BK175" s="167">
        <f>ROUND(I175*H175,2)</f>
        <v>0</v>
      </c>
      <c r="BL175" s="24" t="s">
        <v>128</v>
      </c>
      <c r="BM175" s="24" t="s">
        <v>309</v>
      </c>
    </row>
    <row r="176" spans="2:65" s="12" customFormat="1" x14ac:dyDescent="0.3">
      <c r="B176" s="168"/>
      <c r="D176" s="169" t="s">
        <v>141</v>
      </c>
      <c r="E176" s="170" t="s">
        <v>5</v>
      </c>
      <c r="F176" s="171" t="s">
        <v>310</v>
      </c>
      <c r="H176" s="172">
        <v>2.5430000000000001</v>
      </c>
      <c r="L176" s="168"/>
      <c r="M176" s="173"/>
      <c r="N176" s="174"/>
      <c r="O176" s="174"/>
      <c r="P176" s="174"/>
      <c r="Q176" s="174"/>
      <c r="R176" s="174"/>
      <c r="S176" s="174"/>
      <c r="T176" s="175"/>
      <c r="AT176" s="170" t="s">
        <v>141</v>
      </c>
      <c r="AU176" s="170" t="s">
        <v>72</v>
      </c>
      <c r="AV176" s="12" t="s">
        <v>72</v>
      </c>
      <c r="AW176" s="12" t="s">
        <v>28</v>
      </c>
      <c r="AX176" s="12" t="s">
        <v>64</v>
      </c>
      <c r="AY176" s="170" t="s">
        <v>122</v>
      </c>
    </row>
    <row r="177" spans="2:65" s="12" customFormat="1" x14ac:dyDescent="0.3">
      <c r="B177" s="168"/>
      <c r="D177" s="169" t="s">
        <v>141</v>
      </c>
      <c r="E177" s="170" t="s">
        <v>5</v>
      </c>
      <c r="F177" s="171" t="s">
        <v>311</v>
      </c>
      <c r="H177" s="172">
        <v>4.2699999999999996</v>
      </c>
      <c r="L177" s="168"/>
      <c r="M177" s="173"/>
      <c r="N177" s="174"/>
      <c r="O177" s="174"/>
      <c r="P177" s="174"/>
      <c r="Q177" s="174"/>
      <c r="R177" s="174"/>
      <c r="S177" s="174"/>
      <c r="T177" s="175"/>
      <c r="AT177" s="170" t="s">
        <v>141</v>
      </c>
      <c r="AU177" s="170" t="s">
        <v>72</v>
      </c>
      <c r="AV177" s="12" t="s">
        <v>72</v>
      </c>
      <c r="AW177" s="12" t="s">
        <v>28</v>
      </c>
      <c r="AX177" s="12" t="s">
        <v>64</v>
      </c>
      <c r="AY177" s="170" t="s">
        <v>122</v>
      </c>
    </row>
    <row r="178" spans="2:65" s="12" customFormat="1" x14ac:dyDescent="0.3">
      <c r="B178" s="168"/>
      <c r="D178" s="169" t="s">
        <v>141</v>
      </c>
      <c r="E178" s="170" t="s">
        <v>5</v>
      </c>
      <c r="F178" s="171" t="s">
        <v>312</v>
      </c>
      <c r="H178" s="172">
        <v>1.93</v>
      </c>
      <c r="L178" s="168"/>
      <c r="M178" s="173"/>
      <c r="N178" s="174"/>
      <c r="O178" s="174"/>
      <c r="P178" s="174"/>
      <c r="Q178" s="174"/>
      <c r="R178" s="174"/>
      <c r="S178" s="174"/>
      <c r="T178" s="175"/>
      <c r="AT178" s="170" t="s">
        <v>141</v>
      </c>
      <c r="AU178" s="170" t="s">
        <v>72</v>
      </c>
      <c r="AV178" s="12" t="s">
        <v>72</v>
      </c>
      <c r="AW178" s="12" t="s">
        <v>28</v>
      </c>
      <c r="AX178" s="12" t="s">
        <v>64</v>
      </c>
      <c r="AY178" s="170" t="s">
        <v>122</v>
      </c>
    </row>
    <row r="179" spans="2:65" s="12" customFormat="1" x14ac:dyDescent="0.3">
      <c r="B179" s="168"/>
      <c r="D179" s="169" t="s">
        <v>141</v>
      </c>
      <c r="E179" s="170" t="s">
        <v>5</v>
      </c>
      <c r="F179" s="171" t="s">
        <v>313</v>
      </c>
      <c r="H179" s="172">
        <v>11.46</v>
      </c>
      <c r="L179" s="168"/>
      <c r="M179" s="173"/>
      <c r="N179" s="174"/>
      <c r="O179" s="174"/>
      <c r="P179" s="174"/>
      <c r="Q179" s="174"/>
      <c r="R179" s="174"/>
      <c r="S179" s="174"/>
      <c r="T179" s="175"/>
      <c r="AT179" s="170" t="s">
        <v>141</v>
      </c>
      <c r="AU179" s="170" t="s">
        <v>72</v>
      </c>
      <c r="AV179" s="12" t="s">
        <v>72</v>
      </c>
      <c r="AW179" s="12" t="s">
        <v>28</v>
      </c>
      <c r="AX179" s="12" t="s">
        <v>64</v>
      </c>
      <c r="AY179" s="170" t="s">
        <v>122</v>
      </c>
    </row>
    <row r="180" spans="2:65" s="12" customFormat="1" x14ac:dyDescent="0.3">
      <c r="B180" s="168"/>
      <c r="D180" s="169" t="s">
        <v>141</v>
      </c>
      <c r="E180" s="170" t="s">
        <v>5</v>
      </c>
      <c r="F180" s="171" t="s">
        <v>314</v>
      </c>
      <c r="H180" s="172">
        <v>1.7</v>
      </c>
      <c r="L180" s="168"/>
      <c r="M180" s="173"/>
      <c r="N180" s="174"/>
      <c r="O180" s="174"/>
      <c r="P180" s="174"/>
      <c r="Q180" s="174"/>
      <c r="R180" s="174"/>
      <c r="S180" s="174"/>
      <c r="T180" s="175"/>
      <c r="AT180" s="170" t="s">
        <v>141</v>
      </c>
      <c r="AU180" s="170" t="s">
        <v>72</v>
      </c>
      <c r="AV180" s="12" t="s">
        <v>72</v>
      </c>
      <c r="AW180" s="12" t="s">
        <v>28</v>
      </c>
      <c r="AX180" s="12" t="s">
        <v>64</v>
      </c>
      <c r="AY180" s="170" t="s">
        <v>122</v>
      </c>
    </row>
    <row r="181" spans="2:65" s="14" customFormat="1" x14ac:dyDescent="0.3">
      <c r="B181" s="183"/>
      <c r="D181" s="169" t="s">
        <v>141</v>
      </c>
      <c r="E181" s="184" t="s">
        <v>5</v>
      </c>
      <c r="F181" s="185" t="s">
        <v>147</v>
      </c>
      <c r="H181" s="186">
        <v>21.902999999999999</v>
      </c>
      <c r="L181" s="183"/>
      <c r="M181" s="187"/>
      <c r="N181" s="188"/>
      <c r="O181" s="188"/>
      <c r="P181" s="188"/>
      <c r="Q181" s="188"/>
      <c r="R181" s="188"/>
      <c r="S181" s="188"/>
      <c r="T181" s="189"/>
      <c r="AT181" s="184" t="s">
        <v>141</v>
      </c>
      <c r="AU181" s="184" t="s">
        <v>72</v>
      </c>
      <c r="AV181" s="14" t="s">
        <v>128</v>
      </c>
      <c r="AW181" s="14" t="s">
        <v>28</v>
      </c>
      <c r="AX181" s="14" t="s">
        <v>70</v>
      </c>
      <c r="AY181" s="184" t="s">
        <v>122</v>
      </c>
    </row>
    <row r="182" spans="2:65" s="1" customFormat="1" ht="16.5" customHeight="1" x14ac:dyDescent="0.3">
      <c r="B182" s="156"/>
      <c r="C182" s="157" t="s">
        <v>315</v>
      </c>
      <c r="D182" s="157" t="s">
        <v>124</v>
      </c>
      <c r="E182" s="158" t="s">
        <v>316</v>
      </c>
      <c r="F182" s="159" t="s">
        <v>317</v>
      </c>
      <c r="G182" s="160" t="s">
        <v>222</v>
      </c>
      <c r="H182" s="161">
        <v>10</v>
      </c>
      <c r="I182" s="286">
        <v>0</v>
      </c>
      <c r="J182" s="162">
        <f>ROUND(I182*H182,2)</f>
        <v>0</v>
      </c>
      <c r="K182" s="159"/>
      <c r="L182" s="38"/>
      <c r="M182" s="163" t="s">
        <v>5</v>
      </c>
      <c r="N182" s="164" t="s">
        <v>35</v>
      </c>
      <c r="O182" s="165">
        <v>0.5</v>
      </c>
      <c r="P182" s="165">
        <f>O182*H182</f>
        <v>5</v>
      </c>
      <c r="Q182" s="165">
        <v>0</v>
      </c>
      <c r="R182" s="165">
        <f>Q182*H182</f>
        <v>0</v>
      </c>
      <c r="S182" s="165">
        <v>6.5699999999999995E-2</v>
      </c>
      <c r="T182" s="166">
        <f>S182*H182</f>
        <v>0.65699999999999992</v>
      </c>
      <c r="W182" s="24">
        <v>279</v>
      </c>
      <c r="AR182" s="24" t="s">
        <v>128</v>
      </c>
      <c r="AT182" s="24" t="s">
        <v>124</v>
      </c>
      <c r="AU182" s="24" t="s">
        <v>72</v>
      </c>
      <c r="AY182" s="24" t="s">
        <v>122</v>
      </c>
      <c r="BE182" s="167">
        <f>IF(N182="základní",J182,0)</f>
        <v>0</v>
      </c>
      <c r="BF182" s="167">
        <f>IF(N182="snížená",J182,0)</f>
        <v>0</v>
      </c>
      <c r="BG182" s="167">
        <f>IF(N182="zákl. přenesená",J182,0)</f>
        <v>0</v>
      </c>
      <c r="BH182" s="167">
        <f>IF(N182="sníž. přenesená",J182,0)</f>
        <v>0</v>
      </c>
      <c r="BI182" s="167">
        <f>IF(N182="nulová",J182,0)</f>
        <v>0</v>
      </c>
      <c r="BJ182" s="24" t="s">
        <v>70</v>
      </c>
      <c r="BK182" s="167">
        <f>ROUND(I182*H182,2)</f>
        <v>0</v>
      </c>
      <c r="BL182" s="24" t="s">
        <v>128</v>
      </c>
      <c r="BM182" s="24" t="s">
        <v>318</v>
      </c>
    </row>
    <row r="183" spans="2:65" s="1" customFormat="1" ht="16.5" customHeight="1" x14ac:dyDescent="0.3">
      <c r="B183" s="156"/>
      <c r="C183" s="157" t="s">
        <v>319</v>
      </c>
      <c r="D183" s="157" t="s">
        <v>124</v>
      </c>
      <c r="E183" s="158" t="s">
        <v>320</v>
      </c>
      <c r="F183" s="159" t="s">
        <v>321</v>
      </c>
      <c r="G183" s="160" t="s">
        <v>127</v>
      </c>
      <c r="H183" s="161">
        <v>18</v>
      </c>
      <c r="I183" s="286">
        <v>0</v>
      </c>
      <c r="J183" s="162">
        <f>ROUND(I183*H183,2)</f>
        <v>0</v>
      </c>
      <c r="K183" s="159"/>
      <c r="L183" s="38"/>
      <c r="M183" s="163" t="s">
        <v>5</v>
      </c>
      <c r="N183" s="164" t="s">
        <v>35</v>
      </c>
      <c r="O183" s="165">
        <v>0.19600000000000001</v>
      </c>
      <c r="P183" s="165">
        <f>O183*H183</f>
        <v>3.528</v>
      </c>
      <c r="Q183" s="165">
        <v>0</v>
      </c>
      <c r="R183" s="165">
        <f>Q183*H183</f>
        <v>0</v>
      </c>
      <c r="S183" s="165">
        <v>1.98E-3</v>
      </c>
      <c r="T183" s="166">
        <f>S183*H183</f>
        <v>3.5639999999999998E-2</v>
      </c>
      <c r="W183" s="24">
        <v>49.7</v>
      </c>
      <c r="AR183" s="24" t="s">
        <v>128</v>
      </c>
      <c r="AT183" s="24" t="s">
        <v>124</v>
      </c>
      <c r="AU183" s="24" t="s">
        <v>72</v>
      </c>
      <c r="AY183" s="24" t="s">
        <v>122</v>
      </c>
      <c r="BE183" s="167">
        <f>IF(N183="základní",J183,0)</f>
        <v>0</v>
      </c>
      <c r="BF183" s="167">
        <f>IF(N183="snížená",J183,0)</f>
        <v>0</v>
      </c>
      <c r="BG183" s="167">
        <f>IF(N183="zákl. přenesená",J183,0)</f>
        <v>0</v>
      </c>
      <c r="BH183" s="167">
        <f>IF(N183="sníž. přenesená",J183,0)</f>
        <v>0</v>
      </c>
      <c r="BI183" s="167">
        <f>IF(N183="nulová",J183,0)</f>
        <v>0</v>
      </c>
      <c r="BJ183" s="24" t="s">
        <v>70</v>
      </c>
      <c r="BK183" s="167">
        <f>ROUND(I183*H183,2)</f>
        <v>0</v>
      </c>
      <c r="BL183" s="24" t="s">
        <v>128</v>
      </c>
      <c r="BM183" s="24" t="s">
        <v>322</v>
      </c>
    </row>
    <row r="184" spans="2:65" s="1" customFormat="1" ht="16.5" customHeight="1" x14ac:dyDescent="0.3">
      <c r="B184" s="156"/>
      <c r="C184" s="157" t="s">
        <v>323</v>
      </c>
      <c r="D184" s="157" t="s">
        <v>124</v>
      </c>
      <c r="E184" s="158" t="s">
        <v>324</v>
      </c>
      <c r="F184" s="159" t="s">
        <v>325</v>
      </c>
      <c r="G184" s="160" t="s">
        <v>222</v>
      </c>
      <c r="H184" s="161">
        <v>2</v>
      </c>
      <c r="I184" s="286">
        <v>0</v>
      </c>
      <c r="J184" s="162">
        <f>ROUND(I184*H184,2)</f>
        <v>0</v>
      </c>
      <c r="K184" s="159"/>
      <c r="L184" s="38"/>
      <c r="M184" s="163" t="s">
        <v>5</v>
      </c>
      <c r="N184" s="164" t="s">
        <v>35</v>
      </c>
      <c r="O184" s="165">
        <v>0.60199999999999998</v>
      </c>
      <c r="P184" s="165">
        <f>O184*H184</f>
        <v>1.204</v>
      </c>
      <c r="Q184" s="165">
        <v>0</v>
      </c>
      <c r="R184" s="165">
        <f>Q184*H184</f>
        <v>0</v>
      </c>
      <c r="S184" s="165">
        <v>0.192</v>
      </c>
      <c r="T184" s="166">
        <f>S184*H184</f>
        <v>0.38400000000000001</v>
      </c>
      <c r="W184" s="24">
        <v>153</v>
      </c>
      <c r="AR184" s="24" t="s">
        <v>128</v>
      </c>
      <c r="AT184" s="24" t="s">
        <v>124</v>
      </c>
      <c r="AU184" s="24" t="s">
        <v>72</v>
      </c>
      <c r="AY184" s="24" t="s">
        <v>122</v>
      </c>
      <c r="BE184" s="167">
        <f>IF(N184="základní",J184,0)</f>
        <v>0</v>
      </c>
      <c r="BF184" s="167">
        <f>IF(N184="snížená",J184,0)</f>
        <v>0</v>
      </c>
      <c r="BG184" s="167">
        <f>IF(N184="zákl. přenesená",J184,0)</f>
        <v>0</v>
      </c>
      <c r="BH184" s="167">
        <f>IF(N184="sníž. přenesená",J184,0)</f>
        <v>0</v>
      </c>
      <c r="BI184" s="167">
        <f>IF(N184="nulová",J184,0)</f>
        <v>0</v>
      </c>
      <c r="BJ184" s="24" t="s">
        <v>70</v>
      </c>
      <c r="BK184" s="167">
        <f>ROUND(I184*H184,2)</f>
        <v>0</v>
      </c>
      <c r="BL184" s="24" t="s">
        <v>128</v>
      </c>
      <c r="BM184" s="24" t="s">
        <v>326</v>
      </c>
    </row>
    <row r="185" spans="2:65" s="1" customFormat="1" ht="16.5" customHeight="1" x14ac:dyDescent="0.3">
      <c r="B185" s="156"/>
      <c r="C185" s="157" t="s">
        <v>327</v>
      </c>
      <c r="D185" s="157" t="s">
        <v>124</v>
      </c>
      <c r="E185" s="158" t="s">
        <v>328</v>
      </c>
      <c r="F185" s="159" t="s">
        <v>329</v>
      </c>
      <c r="G185" s="160" t="s">
        <v>127</v>
      </c>
      <c r="H185" s="161">
        <v>3.7</v>
      </c>
      <c r="I185" s="286">
        <v>0</v>
      </c>
      <c r="J185" s="162">
        <f>ROUND(I185*H185,2)</f>
        <v>0</v>
      </c>
      <c r="K185" s="159"/>
      <c r="L185" s="38"/>
      <c r="M185" s="163" t="s">
        <v>5</v>
      </c>
      <c r="N185" s="164" t="s">
        <v>35</v>
      </c>
      <c r="O185" s="165">
        <v>0</v>
      </c>
      <c r="P185" s="165">
        <f>O185*H185</f>
        <v>0</v>
      </c>
      <c r="Q185" s="165">
        <v>0</v>
      </c>
      <c r="R185" s="165">
        <f>Q185*H185</f>
        <v>0</v>
      </c>
      <c r="S185" s="165">
        <v>6.9000000000000006E-2</v>
      </c>
      <c r="T185" s="166">
        <f>S185*H185</f>
        <v>0.25530000000000003</v>
      </c>
      <c r="W185" s="24"/>
      <c r="AR185" s="24" t="s">
        <v>128</v>
      </c>
      <c r="AT185" s="24" t="s">
        <v>124</v>
      </c>
      <c r="AU185" s="24" t="s">
        <v>72</v>
      </c>
      <c r="AY185" s="24" t="s">
        <v>122</v>
      </c>
      <c r="BE185" s="167">
        <f>IF(N185="základní",J185,0)</f>
        <v>0</v>
      </c>
      <c r="BF185" s="167">
        <f>IF(N185="snížená",J185,0)</f>
        <v>0</v>
      </c>
      <c r="BG185" s="167">
        <f>IF(N185="zákl. přenesená",J185,0)</f>
        <v>0</v>
      </c>
      <c r="BH185" s="167">
        <f>IF(N185="sníž. přenesená",J185,0)</f>
        <v>0</v>
      </c>
      <c r="BI185" s="167">
        <f>IF(N185="nulová",J185,0)</f>
        <v>0</v>
      </c>
      <c r="BJ185" s="24" t="s">
        <v>70</v>
      </c>
      <c r="BK185" s="167">
        <f>ROUND(I185*H185,2)</f>
        <v>0</v>
      </c>
      <c r="BL185" s="24" t="s">
        <v>128</v>
      </c>
      <c r="BM185" s="24" t="s">
        <v>330</v>
      </c>
    </row>
    <row r="186" spans="2:65" s="1" customFormat="1" ht="16.5" customHeight="1" x14ac:dyDescent="0.3">
      <c r="B186" s="156"/>
      <c r="C186" s="157" t="s">
        <v>331</v>
      </c>
      <c r="D186" s="157" t="s">
        <v>124</v>
      </c>
      <c r="E186" s="158" t="s">
        <v>332</v>
      </c>
      <c r="F186" s="159" t="s">
        <v>333</v>
      </c>
      <c r="G186" s="160" t="s">
        <v>127</v>
      </c>
      <c r="H186" s="161">
        <v>0.5</v>
      </c>
      <c r="I186" s="286">
        <v>0</v>
      </c>
      <c r="J186" s="162">
        <f>ROUND(I186*H186,2)</f>
        <v>0</v>
      </c>
      <c r="K186" s="159"/>
      <c r="L186" s="38"/>
      <c r="M186" s="163" t="s">
        <v>5</v>
      </c>
      <c r="N186" s="164" t="s">
        <v>35</v>
      </c>
      <c r="O186" s="165">
        <v>0</v>
      </c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W186" s="24"/>
      <c r="AR186" s="24" t="s">
        <v>128</v>
      </c>
      <c r="AT186" s="24" t="s">
        <v>124</v>
      </c>
      <c r="AU186" s="24" t="s">
        <v>72</v>
      </c>
      <c r="AY186" s="24" t="s">
        <v>122</v>
      </c>
      <c r="BE186" s="167">
        <f>IF(N186="základní",J186,0)</f>
        <v>0</v>
      </c>
      <c r="BF186" s="167">
        <f>IF(N186="snížená",J186,0)</f>
        <v>0</v>
      </c>
      <c r="BG186" s="167">
        <f>IF(N186="zákl. přenesená",J186,0)</f>
        <v>0</v>
      </c>
      <c r="BH186" s="167">
        <f>IF(N186="sníž. přenesená",J186,0)</f>
        <v>0</v>
      </c>
      <c r="BI186" s="167">
        <f>IF(N186="nulová",J186,0)</f>
        <v>0</v>
      </c>
      <c r="BJ186" s="24" t="s">
        <v>70</v>
      </c>
      <c r="BK186" s="167">
        <f>ROUND(I186*H186,2)</f>
        <v>0</v>
      </c>
      <c r="BL186" s="24" t="s">
        <v>128</v>
      </c>
      <c r="BM186" s="24" t="s">
        <v>334</v>
      </c>
    </row>
    <row r="187" spans="2:65" s="11" customFormat="1" ht="29.85" customHeight="1" x14ac:dyDescent="0.3">
      <c r="B187" s="144"/>
      <c r="D187" s="145" t="s">
        <v>63</v>
      </c>
      <c r="E187" s="154" t="s">
        <v>335</v>
      </c>
      <c r="F187" s="154" t="s">
        <v>336</v>
      </c>
      <c r="J187" s="155">
        <v>0</v>
      </c>
      <c r="L187" s="144"/>
      <c r="M187" s="148"/>
      <c r="N187" s="149"/>
      <c r="O187" s="149"/>
      <c r="P187" s="150">
        <f>SUM(P188:P191)</f>
        <v>0.78055200000000013</v>
      </c>
      <c r="Q187" s="149"/>
      <c r="R187" s="150">
        <f>SUM(R188:R191)</f>
        <v>0</v>
      </c>
      <c r="S187" s="149"/>
      <c r="T187" s="151">
        <f>SUM(T188:T191)</f>
        <v>0</v>
      </c>
      <c r="W187" s="145"/>
      <c r="AR187" s="145" t="s">
        <v>70</v>
      </c>
      <c r="AT187" s="152" t="s">
        <v>63</v>
      </c>
      <c r="AU187" s="152" t="s">
        <v>70</v>
      </c>
      <c r="AY187" s="145" t="s">
        <v>122</v>
      </c>
      <c r="BK187" s="153">
        <f>SUM(BK188:BK191)</f>
        <v>0</v>
      </c>
    </row>
    <row r="188" spans="2:65" s="1" customFormat="1" ht="16.5" customHeight="1" x14ac:dyDescent="0.3">
      <c r="B188" s="156"/>
      <c r="C188" s="157" t="s">
        <v>337</v>
      </c>
      <c r="D188" s="157" t="s">
        <v>124</v>
      </c>
      <c r="E188" s="158" t="s">
        <v>338</v>
      </c>
      <c r="F188" s="159" t="s">
        <v>339</v>
      </c>
      <c r="G188" s="160" t="s">
        <v>213</v>
      </c>
      <c r="H188" s="161">
        <v>1.3320000000000001</v>
      </c>
      <c r="I188" s="286">
        <v>0</v>
      </c>
      <c r="J188" s="162">
        <f>ROUND(I188*H188,2)</f>
        <v>0</v>
      </c>
      <c r="K188" s="159"/>
      <c r="L188" s="38"/>
      <c r="M188" s="163" t="s">
        <v>5</v>
      </c>
      <c r="N188" s="164" t="s">
        <v>35</v>
      </c>
      <c r="O188" s="165">
        <v>0</v>
      </c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W188" s="24">
        <v>1140</v>
      </c>
      <c r="AR188" s="24" t="s">
        <v>128</v>
      </c>
      <c r="AT188" s="24" t="s">
        <v>124</v>
      </c>
      <c r="AU188" s="24" t="s">
        <v>72</v>
      </c>
      <c r="AY188" s="24" t="s">
        <v>122</v>
      </c>
      <c r="BE188" s="167">
        <f>IF(N188="základní",J188,0)</f>
        <v>0</v>
      </c>
      <c r="BF188" s="167">
        <f>IF(N188="snížená",J188,0)</f>
        <v>0</v>
      </c>
      <c r="BG188" s="167">
        <f>IF(N188="zákl. přenesená",J188,0)</f>
        <v>0</v>
      </c>
      <c r="BH188" s="167">
        <f>IF(N188="sníž. přenesená",J188,0)</f>
        <v>0</v>
      </c>
      <c r="BI188" s="167">
        <f>IF(N188="nulová",J188,0)</f>
        <v>0</v>
      </c>
      <c r="BJ188" s="24" t="s">
        <v>70</v>
      </c>
      <c r="BK188" s="167">
        <f>ROUND(I188*H188,2)</f>
        <v>0</v>
      </c>
      <c r="BL188" s="24" t="s">
        <v>128</v>
      </c>
      <c r="BM188" s="24" t="s">
        <v>340</v>
      </c>
    </row>
    <row r="189" spans="2:65" s="1" customFormat="1" ht="16.5" customHeight="1" x14ac:dyDescent="0.3">
      <c r="B189" s="156"/>
      <c r="C189" s="157" t="s">
        <v>341</v>
      </c>
      <c r="D189" s="157" t="s">
        <v>124</v>
      </c>
      <c r="E189" s="158" t="s">
        <v>342</v>
      </c>
      <c r="F189" s="159" t="s">
        <v>343</v>
      </c>
      <c r="G189" s="160" t="s">
        <v>213</v>
      </c>
      <c r="H189" s="161">
        <v>1.3320000000000001</v>
      </c>
      <c r="I189" s="286">
        <v>0</v>
      </c>
      <c r="J189" s="162">
        <f>ROUND(I189*H189,2)</f>
        <v>0</v>
      </c>
      <c r="K189" s="159">
        <v>0</v>
      </c>
      <c r="L189" s="38"/>
      <c r="M189" s="163" t="s">
        <v>5</v>
      </c>
      <c r="N189" s="164" t="s">
        <v>35</v>
      </c>
      <c r="O189" s="165">
        <v>0.246</v>
      </c>
      <c r="P189" s="165">
        <f>O189*H189</f>
        <v>0.32767200000000002</v>
      </c>
      <c r="Q189" s="165">
        <v>0</v>
      </c>
      <c r="R189" s="165">
        <f>Q189*H189</f>
        <v>0</v>
      </c>
      <c r="S189" s="165">
        <v>0</v>
      </c>
      <c r="T189" s="166">
        <f>S189*H189</f>
        <v>0</v>
      </c>
      <c r="W189" s="24"/>
      <c r="AR189" s="24" t="s">
        <v>128</v>
      </c>
      <c r="AT189" s="24" t="s">
        <v>124</v>
      </c>
      <c r="AU189" s="24" t="s">
        <v>72</v>
      </c>
      <c r="AY189" s="24" t="s">
        <v>122</v>
      </c>
      <c r="BE189" s="167">
        <f>IF(N189="základní",J189,0)</f>
        <v>0</v>
      </c>
      <c r="BF189" s="167">
        <f>IF(N189="snížená",J189,0)</f>
        <v>0</v>
      </c>
      <c r="BG189" s="167">
        <f>IF(N189="zákl. přenesená",J189,0)</f>
        <v>0</v>
      </c>
      <c r="BH189" s="167">
        <f>IF(N189="sníž. přenesená",J189,0)</f>
        <v>0</v>
      </c>
      <c r="BI189" s="167">
        <f>IF(N189="nulová",J189,0)</f>
        <v>0</v>
      </c>
      <c r="BJ189" s="24" t="s">
        <v>70</v>
      </c>
      <c r="BK189" s="167">
        <f>ROUND(I189*H189,2)</f>
        <v>0</v>
      </c>
      <c r="BL189" s="24" t="s">
        <v>128</v>
      </c>
      <c r="BM189" s="24" t="s">
        <v>344</v>
      </c>
    </row>
    <row r="190" spans="2:65" s="1" customFormat="1" ht="16.5" customHeight="1" x14ac:dyDescent="0.3">
      <c r="B190" s="156"/>
      <c r="C190" s="157" t="s">
        <v>345</v>
      </c>
      <c r="D190" s="157" t="s">
        <v>124</v>
      </c>
      <c r="E190" s="158" t="s">
        <v>346</v>
      </c>
      <c r="F190" s="159" t="s">
        <v>347</v>
      </c>
      <c r="G190" s="160" t="s">
        <v>213</v>
      </c>
      <c r="H190" s="161">
        <v>26.64</v>
      </c>
      <c r="I190" s="286">
        <v>0</v>
      </c>
      <c r="J190" s="162">
        <f>ROUND(I190*H190,2)</f>
        <v>0</v>
      </c>
      <c r="K190" s="159"/>
      <c r="L190" s="38"/>
      <c r="M190" s="163" t="s">
        <v>5</v>
      </c>
      <c r="N190" s="164" t="s">
        <v>35</v>
      </c>
      <c r="O190" s="165">
        <v>1.7000000000000001E-2</v>
      </c>
      <c r="P190" s="165">
        <f>O190*H190</f>
        <v>0.45288000000000006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W190" s="24"/>
      <c r="AR190" s="24" t="s">
        <v>128</v>
      </c>
      <c r="AT190" s="24" t="s">
        <v>124</v>
      </c>
      <c r="AU190" s="24" t="s">
        <v>72</v>
      </c>
      <c r="AY190" s="24" t="s">
        <v>122</v>
      </c>
      <c r="BE190" s="167">
        <f>IF(N190="základní",J190,0)</f>
        <v>0</v>
      </c>
      <c r="BF190" s="167">
        <f>IF(N190="snížená",J190,0)</f>
        <v>0</v>
      </c>
      <c r="BG190" s="167">
        <f>IF(N190="zákl. přenesená",J190,0)</f>
        <v>0</v>
      </c>
      <c r="BH190" s="167">
        <f>IF(N190="sníž. přenesená",J190,0)</f>
        <v>0</v>
      </c>
      <c r="BI190" s="167">
        <f>IF(N190="nulová",J190,0)</f>
        <v>0</v>
      </c>
      <c r="BJ190" s="24" t="s">
        <v>70</v>
      </c>
      <c r="BK190" s="167">
        <f>ROUND(I190*H190,2)</f>
        <v>0</v>
      </c>
      <c r="BL190" s="24" t="s">
        <v>128</v>
      </c>
      <c r="BM190" s="24" t="s">
        <v>348</v>
      </c>
    </row>
    <row r="191" spans="2:65" s="12" customFormat="1" x14ac:dyDescent="0.3">
      <c r="B191" s="168"/>
      <c r="D191" s="169" t="s">
        <v>141</v>
      </c>
      <c r="E191" s="170" t="s">
        <v>5</v>
      </c>
      <c r="F191" s="171" t="s">
        <v>349</v>
      </c>
      <c r="H191" s="172">
        <v>26.64</v>
      </c>
      <c r="L191" s="168"/>
      <c r="M191" s="173"/>
      <c r="N191" s="174"/>
      <c r="O191" s="174"/>
      <c r="P191" s="174"/>
      <c r="Q191" s="174"/>
      <c r="R191" s="174"/>
      <c r="S191" s="174"/>
      <c r="T191" s="175"/>
      <c r="AT191" s="170" t="s">
        <v>141</v>
      </c>
      <c r="AU191" s="170" t="s">
        <v>72</v>
      </c>
      <c r="AV191" s="12" t="s">
        <v>72</v>
      </c>
      <c r="AW191" s="12" t="s">
        <v>28</v>
      </c>
      <c r="AX191" s="12" t="s">
        <v>70</v>
      </c>
      <c r="AY191" s="170" t="s">
        <v>122</v>
      </c>
    </row>
    <row r="192" spans="2:65" s="11" customFormat="1" ht="29.85" customHeight="1" x14ac:dyDescent="0.3">
      <c r="B192" s="144"/>
      <c r="D192" s="145" t="s">
        <v>63</v>
      </c>
      <c r="E192" s="154" t="s">
        <v>350</v>
      </c>
      <c r="F192" s="154" t="s">
        <v>351</v>
      </c>
      <c r="J192" s="155">
        <v>0</v>
      </c>
      <c r="L192" s="144"/>
      <c r="M192" s="148"/>
      <c r="N192" s="149"/>
      <c r="O192" s="149"/>
      <c r="P192" s="150">
        <f>P193</f>
        <v>29.679104000000006</v>
      </c>
      <c r="Q192" s="149"/>
      <c r="R192" s="150">
        <f>R193</f>
        <v>0</v>
      </c>
      <c r="S192" s="149"/>
      <c r="T192" s="151">
        <f>T193</f>
        <v>0</v>
      </c>
      <c r="W192" s="145"/>
      <c r="AR192" s="145" t="s">
        <v>70</v>
      </c>
      <c r="AT192" s="152" t="s">
        <v>63</v>
      </c>
      <c r="AU192" s="152" t="s">
        <v>70</v>
      </c>
      <c r="AY192" s="145" t="s">
        <v>122</v>
      </c>
      <c r="BK192" s="153">
        <f>BK193</f>
        <v>0</v>
      </c>
    </row>
    <row r="193" spans="2:65" s="1" customFormat="1" ht="16.5" customHeight="1" x14ac:dyDescent="0.3">
      <c r="B193" s="156"/>
      <c r="C193" s="157" t="s">
        <v>352</v>
      </c>
      <c r="D193" s="157" t="s">
        <v>124</v>
      </c>
      <c r="E193" s="158" t="s">
        <v>353</v>
      </c>
      <c r="F193" s="159" t="s">
        <v>354</v>
      </c>
      <c r="G193" s="160" t="s">
        <v>213</v>
      </c>
      <c r="H193" s="161">
        <v>87.808000000000007</v>
      </c>
      <c r="I193" s="286">
        <v>0</v>
      </c>
      <c r="J193" s="162">
        <f>ROUND(I193*H193,2)</f>
        <v>0</v>
      </c>
      <c r="K193" s="159"/>
      <c r="L193" s="38"/>
      <c r="M193" s="163" t="s">
        <v>5</v>
      </c>
      <c r="N193" s="164" t="s">
        <v>35</v>
      </c>
      <c r="O193" s="165">
        <v>0.33800000000000002</v>
      </c>
      <c r="P193" s="165">
        <f>O193*H193</f>
        <v>29.679104000000006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W193" s="24"/>
      <c r="AR193" s="24" t="s">
        <v>128</v>
      </c>
      <c r="AT193" s="24" t="s">
        <v>124</v>
      </c>
      <c r="AU193" s="24" t="s">
        <v>72</v>
      </c>
      <c r="AY193" s="24" t="s">
        <v>122</v>
      </c>
      <c r="BE193" s="167">
        <f>IF(N193="základní",J193,0)</f>
        <v>0</v>
      </c>
      <c r="BF193" s="167">
        <f>IF(N193="snížená",J193,0)</f>
        <v>0</v>
      </c>
      <c r="BG193" s="167">
        <f>IF(N193="zákl. přenesená",J193,0)</f>
        <v>0</v>
      </c>
      <c r="BH193" s="167">
        <f>IF(N193="sníž. přenesená",J193,0)</f>
        <v>0</v>
      </c>
      <c r="BI193" s="167">
        <f>IF(N193="nulová",J193,0)</f>
        <v>0</v>
      </c>
      <c r="BJ193" s="24" t="s">
        <v>70</v>
      </c>
      <c r="BK193" s="167">
        <f>ROUND(I193*H193,2)</f>
        <v>0</v>
      </c>
      <c r="BL193" s="24" t="s">
        <v>128</v>
      </c>
      <c r="BM193" s="24" t="s">
        <v>355</v>
      </c>
    </row>
    <row r="194" spans="2:65" s="11" customFormat="1" ht="37.35" customHeight="1" x14ac:dyDescent="0.35">
      <c r="B194" s="144"/>
      <c r="D194" s="145" t="s">
        <v>63</v>
      </c>
      <c r="E194" s="146" t="s">
        <v>356</v>
      </c>
      <c r="F194" s="146" t="s">
        <v>357</v>
      </c>
      <c r="J194" s="147">
        <v>0</v>
      </c>
      <c r="L194" s="144"/>
      <c r="M194" s="148"/>
      <c r="N194" s="149"/>
      <c r="O194" s="149"/>
      <c r="P194" s="150">
        <f>P195</f>
        <v>2.0349999999999997</v>
      </c>
      <c r="Q194" s="149"/>
      <c r="R194" s="150">
        <f>R195</f>
        <v>3.5000000000000003E-2</v>
      </c>
      <c r="S194" s="149"/>
      <c r="T194" s="151">
        <f>T195</f>
        <v>5.5E-2</v>
      </c>
      <c r="W194" s="145"/>
      <c r="AR194" s="145" t="s">
        <v>72</v>
      </c>
      <c r="AT194" s="152" t="s">
        <v>63</v>
      </c>
      <c r="AU194" s="152" t="s">
        <v>64</v>
      </c>
      <c r="AY194" s="145" t="s">
        <v>122</v>
      </c>
      <c r="BK194" s="153">
        <f>BK195</f>
        <v>0</v>
      </c>
    </row>
    <row r="195" spans="2:65" s="11" customFormat="1" ht="19.899999999999999" customHeight="1" x14ac:dyDescent="0.3">
      <c r="B195" s="144"/>
      <c r="D195" s="145" t="s">
        <v>63</v>
      </c>
      <c r="E195" s="154" t="s">
        <v>358</v>
      </c>
      <c r="F195" s="154" t="s">
        <v>359</v>
      </c>
      <c r="J195" s="155">
        <v>0</v>
      </c>
      <c r="L195" s="144"/>
      <c r="M195" s="148"/>
      <c r="N195" s="149"/>
      <c r="O195" s="149"/>
      <c r="P195" s="150">
        <f>SUM(P196:P200)</f>
        <v>2.0349999999999997</v>
      </c>
      <c r="Q195" s="149"/>
      <c r="R195" s="150">
        <f>SUM(R196:R200)</f>
        <v>3.5000000000000003E-2</v>
      </c>
      <c r="S195" s="149"/>
      <c r="T195" s="151">
        <f>SUM(T196:T200)</f>
        <v>5.5E-2</v>
      </c>
      <c r="W195" s="145"/>
      <c r="AR195" s="145" t="s">
        <v>72</v>
      </c>
      <c r="AT195" s="152" t="s">
        <v>63</v>
      </c>
      <c r="AU195" s="152" t="s">
        <v>70</v>
      </c>
      <c r="AY195" s="145" t="s">
        <v>122</v>
      </c>
      <c r="BK195" s="153">
        <f>SUM(BK196:BK200)</f>
        <v>0</v>
      </c>
    </row>
    <row r="196" spans="2:65" s="1" customFormat="1" ht="25.5" customHeight="1" x14ac:dyDescent="0.3">
      <c r="B196" s="156"/>
      <c r="C196" s="157" t="s">
        <v>360</v>
      </c>
      <c r="D196" s="157" t="s">
        <v>124</v>
      </c>
      <c r="E196" s="158" t="s">
        <v>361</v>
      </c>
      <c r="F196" s="159" t="s">
        <v>362</v>
      </c>
      <c r="G196" s="160" t="s">
        <v>170</v>
      </c>
      <c r="H196" s="161">
        <v>55</v>
      </c>
      <c r="I196" s="286">
        <v>0</v>
      </c>
      <c r="J196" s="162">
        <f>ROUND(I196*H196,2)</f>
        <v>0</v>
      </c>
      <c r="K196" s="159"/>
      <c r="L196" s="38"/>
      <c r="M196" s="163" t="s">
        <v>5</v>
      </c>
      <c r="N196" s="164" t="s">
        <v>35</v>
      </c>
      <c r="O196" s="165">
        <v>3.6999999999999998E-2</v>
      </c>
      <c r="P196" s="165">
        <f>O196*H196</f>
        <v>2.0349999999999997</v>
      </c>
      <c r="Q196" s="165">
        <v>0</v>
      </c>
      <c r="R196" s="165">
        <f>Q196*H196</f>
        <v>0</v>
      </c>
      <c r="S196" s="165">
        <v>1E-3</v>
      </c>
      <c r="T196" s="166">
        <f>S196*H196</f>
        <v>5.5E-2</v>
      </c>
      <c r="W196" s="24">
        <v>13.9</v>
      </c>
      <c r="AR196" s="24" t="s">
        <v>206</v>
      </c>
      <c r="AT196" s="24" t="s">
        <v>124</v>
      </c>
      <c r="AU196" s="24" t="s">
        <v>72</v>
      </c>
      <c r="AY196" s="24" t="s">
        <v>122</v>
      </c>
      <c r="BE196" s="167">
        <f>IF(N196="základní",J196,0)</f>
        <v>0</v>
      </c>
      <c r="BF196" s="167">
        <f>IF(N196="snížená",J196,0)</f>
        <v>0</v>
      </c>
      <c r="BG196" s="167">
        <f>IF(N196="zákl. přenesená",J196,0)</f>
        <v>0</v>
      </c>
      <c r="BH196" s="167">
        <f>IF(N196="sníž. přenesená",J196,0)</f>
        <v>0</v>
      </c>
      <c r="BI196" s="167">
        <f>IF(N196="nulová",J196,0)</f>
        <v>0</v>
      </c>
      <c r="BJ196" s="24" t="s">
        <v>70</v>
      </c>
      <c r="BK196" s="167">
        <f>ROUND(I196*H196,2)</f>
        <v>0</v>
      </c>
      <c r="BL196" s="24" t="s">
        <v>206</v>
      </c>
      <c r="BM196" s="24" t="s">
        <v>363</v>
      </c>
    </row>
    <row r="197" spans="2:65" s="12" customFormat="1" x14ac:dyDescent="0.3">
      <c r="B197" s="168"/>
      <c r="D197" s="169" t="s">
        <v>141</v>
      </c>
      <c r="E197" s="170" t="s">
        <v>5</v>
      </c>
      <c r="F197" s="171" t="s">
        <v>364</v>
      </c>
      <c r="H197" s="172">
        <v>55</v>
      </c>
      <c r="L197" s="168"/>
      <c r="M197" s="173"/>
      <c r="N197" s="174"/>
      <c r="O197" s="174"/>
      <c r="P197" s="174"/>
      <c r="Q197" s="174"/>
      <c r="R197" s="174"/>
      <c r="S197" s="174"/>
      <c r="T197" s="175"/>
      <c r="AT197" s="170" t="s">
        <v>141</v>
      </c>
      <c r="AU197" s="170" t="s">
        <v>72</v>
      </c>
      <c r="AV197" s="12" t="s">
        <v>72</v>
      </c>
      <c r="AW197" s="12" t="s">
        <v>28</v>
      </c>
      <c r="AX197" s="12" t="s">
        <v>70</v>
      </c>
      <c r="AY197" s="170" t="s">
        <v>122</v>
      </c>
    </row>
    <row r="198" spans="2:65" s="1" customFormat="1" ht="16.5" customHeight="1" x14ac:dyDescent="0.3">
      <c r="B198" s="156"/>
      <c r="C198" s="157" t="s">
        <v>365</v>
      </c>
      <c r="D198" s="157" t="s">
        <v>124</v>
      </c>
      <c r="E198" s="158" t="s">
        <v>366</v>
      </c>
      <c r="F198" s="159" t="s">
        <v>367</v>
      </c>
      <c r="G198" s="160" t="s">
        <v>180</v>
      </c>
      <c r="H198" s="161">
        <v>1</v>
      </c>
      <c r="I198" s="286">
        <v>0</v>
      </c>
      <c r="J198" s="162">
        <f>ROUND(I198*H198,2)</f>
        <v>0</v>
      </c>
      <c r="K198" s="159"/>
      <c r="L198" s="38"/>
      <c r="M198" s="163"/>
      <c r="N198" s="164"/>
      <c r="O198" s="165"/>
      <c r="P198" s="165"/>
      <c r="Q198" s="165"/>
      <c r="R198" s="165"/>
      <c r="S198" s="165"/>
      <c r="T198" s="166"/>
      <c r="W198" s="285"/>
      <c r="AR198" s="24" t="s">
        <v>206</v>
      </c>
      <c r="AT198" s="24" t="s">
        <v>124</v>
      </c>
      <c r="AU198" s="24" t="s">
        <v>72</v>
      </c>
      <c r="AY198" s="24" t="s">
        <v>122</v>
      </c>
      <c r="BE198" s="167">
        <f>IF(N198="základní",J198,0)</f>
        <v>0</v>
      </c>
      <c r="BF198" s="167">
        <f>IF(N198="snížená",J198,0)</f>
        <v>0</v>
      </c>
      <c r="BG198" s="167">
        <f>IF(N198="zákl. přenesená",J198,0)</f>
        <v>0</v>
      </c>
      <c r="BH198" s="167">
        <f>IF(N198="sníž. přenesená",J198,0)</f>
        <v>0</v>
      </c>
      <c r="BI198" s="167">
        <f>IF(N198="nulová",J198,0)</f>
        <v>0</v>
      </c>
      <c r="BJ198" s="24" t="s">
        <v>70</v>
      </c>
      <c r="BK198" s="167">
        <f>ROUND(I198*H198,2)</f>
        <v>0</v>
      </c>
      <c r="BL198" s="24" t="s">
        <v>206</v>
      </c>
      <c r="BM198" s="24" t="s">
        <v>368</v>
      </c>
    </row>
    <row r="199" spans="2:65" s="1" customFormat="1" ht="27" x14ac:dyDescent="0.3">
      <c r="B199" s="38"/>
      <c r="D199" s="169" t="s">
        <v>247</v>
      </c>
      <c r="F199" s="199" t="s">
        <v>369</v>
      </c>
      <c r="L199" s="38"/>
      <c r="M199" s="200"/>
      <c r="N199" s="39"/>
      <c r="O199" s="39"/>
      <c r="P199" s="39"/>
      <c r="Q199" s="39"/>
      <c r="R199" s="39"/>
      <c r="S199" s="39"/>
      <c r="T199" s="67"/>
      <c r="AT199" s="24" t="s">
        <v>247</v>
      </c>
      <c r="AU199" s="24" t="s">
        <v>72</v>
      </c>
    </row>
    <row r="200" spans="2:65" s="1" customFormat="1" ht="16.5" customHeight="1" x14ac:dyDescent="0.3">
      <c r="B200" s="156"/>
      <c r="C200" s="157" t="s">
        <v>370</v>
      </c>
      <c r="D200" s="157" t="s">
        <v>124</v>
      </c>
      <c r="E200" s="158" t="s">
        <v>371</v>
      </c>
      <c r="F200" s="159" t="s">
        <v>671</v>
      </c>
      <c r="G200" s="160" t="s">
        <v>222</v>
      </c>
      <c r="H200" s="161">
        <v>1</v>
      </c>
      <c r="I200" s="286">
        <v>0</v>
      </c>
      <c r="J200" s="162">
        <f>ROUND(I200*H200,2)</f>
        <v>0</v>
      </c>
      <c r="K200" s="159"/>
      <c r="L200" s="38"/>
      <c r="M200" s="163" t="s">
        <v>5</v>
      </c>
      <c r="N200" s="164" t="s">
        <v>35</v>
      </c>
      <c r="O200" s="165">
        <v>0</v>
      </c>
      <c r="P200" s="165">
        <f>O200*H200</f>
        <v>0</v>
      </c>
      <c r="Q200" s="165">
        <v>3.5000000000000003E-2</v>
      </c>
      <c r="R200" s="165">
        <f>Q200*H200</f>
        <v>3.5000000000000003E-2</v>
      </c>
      <c r="S200" s="165">
        <v>0</v>
      </c>
      <c r="T200" s="166">
        <f>S200*H200</f>
        <v>0</v>
      </c>
      <c r="W200" s="285"/>
      <c r="AR200" s="24" t="s">
        <v>206</v>
      </c>
      <c r="AT200" s="24" t="s">
        <v>124</v>
      </c>
      <c r="AU200" s="24" t="s">
        <v>72</v>
      </c>
      <c r="AY200" s="24" t="s">
        <v>122</v>
      </c>
      <c r="BE200" s="167">
        <f>IF(N200="základní",J200,0)</f>
        <v>0</v>
      </c>
      <c r="BF200" s="167">
        <f>IF(N200="snížená",J200,0)</f>
        <v>0</v>
      </c>
      <c r="BG200" s="167">
        <f>IF(N200="zákl. přenesená",J200,0)</f>
        <v>0</v>
      </c>
      <c r="BH200" s="167">
        <f>IF(N200="sníž. přenesená",J200,0)</f>
        <v>0</v>
      </c>
      <c r="BI200" s="167">
        <f>IF(N200="nulová",J200,0)</f>
        <v>0</v>
      </c>
      <c r="BJ200" s="24" t="s">
        <v>70</v>
      </c>
      <c r="BK200" s="167">
        <f>ROUND(I200*H200,2)</f>
        <v>0</v>
      </c>
      <c r="BL200" s="24" t="s">
        <v>206</v>
      </c>
      <c r="BM200" s="24" t="s">
        <v>372</v>
      </c>
    </row>
    <row r="201" spans="2:65" s="11" customFormat="1" ht="37.35" customHeight="1" x14ac:dyDescent="0.35">
      <c r="B201" s="144"/>
      <c r="D201" s="145" t="s">
        <v>63</v>
      </c>
      <c r="E201" s="146" t="s">
        <v>167</v>
      </c>
      <c r="F201" s="146" t="s">
        <v>373</v>
      </c>
      <c r="J201" s="147">
        <v>0</v>
      </c>
      <c r="L201" s="144"/>
      <c r="M201" s="148"/>
      <c r="N201" s="149"/>
      <c r="O201" s="149"/>
      <c r="P201" s="150">
        <f>P202</f>
        <v>284.88586600000002</v>
      </c>
      <c r="Q201" s="149"/>
      <c r="R201" s="150">
        <f>R202</f>
        <v>0.13626749999999999</v>
      </c>
      <c r="S201" s="149"/>
      <c r="T201" s="151">
        <f>T202</f>
        <v>0</v>
      </c>
      <c r="W201" s="145"/>
      <c r="AR201" s="145" t="s">
        <v>134</v>
      </c>
      <c r="AT201" s="152" t="s">
        <v>63</v>
      </c>
      <c r="AU201" s="152" t="s">
        <v>64</v>
      </c>
      <c r="AY201" s="145" t="s">
        <v>122</v>
      </c>
      <c r="BK201" s="153">
        <f>BK202</f>
        <v>0</v>
      </c>
    </row>
    <row r="202" spans="2:65" s="11" customFormat="1" ht="19.899999999999999" customHeight="1" x14ac:dyDescent="0.3">
      <c r="B202" s="144"/>
      <c r="D202" s="145" t="s">
        <v>63</v>
      </c>
      <c r="E202" s="154" t="s">
        <v>374</v>
      </c>
      <c r="F202" s="154" t="s">
        <v>375</v>
      </c>
      <c r="J202" s="155">
        <v>0</v>
      </c>
      <c r="L202" s="144"/>
      <c r="M202" s="148"/>
      <c r="N202" s="149"/>
      <c r="O202" s="149"/>
      <c r="P202" s="150">
        <f>SUM(P203:P235)</f>
        <v>284.88586600000002</v>
      </c>
      <c r="Q202" s="149"/>
      <c r="R202" s="150">
        <f>SUM(R203:R235)</f>
        <v>0.13626749999999999</v>
      </c>
      <c r="S202" s="149"/>
      <c r="T202" s="151">
        <f>SUM(T203:T235)</f>
        <v>0</v>
      </c>
      <c r="W202" s="145"/>
      <c r="AR202" s="145" t="s">
        <v>134</v>
      </c>
      <c r="AT202" s="152" t="s">
        <v>63</v>
      </c>
      <c r="AU202" s="152" t="s">
        <v>70</v>
      </c>
      <c r="AY202" s="145" t="s">
        <v>122</v>
      </c>
      <c r="BK202" s="153">
        <f>SUM(BK203:BK235)</f>
        <v>0</v>
      </c>
    </row>
    <row r="203" spans="2:65" s="1" customFormat="1" ht="16.5" customHeight="1" x14ac:dyDescent="0.3">
      <c r="B203" s="156"/>
      <c r="C203" s="157" t="s">
        <v>376</v>
      </c>
      <c r="D203" s="292" t="s">
        <v>124</v>
      </c>
      <c r="E203" s="293" t="s">
        <v>377</v>
      </c>
      <c r="F203" s="294" t="s">
        <v>378</v>
      </c>
      <c r="G203" s="295" t="s">
        <v>222</v>
      </c>
      <c r="H203" s="296">
        <v>1</v>
      </c>
      <c r="I203" s="286">
        <v>0</v>
      </c>
      <c r="J203" s="162">
        <f>ROUND(I203*H203,2)</f>
        <v>0</v>
      </c>
      <c r="K203" s="159"/>
      <c r="L203" s="38"/>
      <c r="M203" s="163" t="s">
        <v>5</v>
      </c>
      <c r="N203" s="164" t="s">
        <v>35</v>
      </c>
      <c r="O203" s="165">
        <v>0</v>
      </c>
      <c r="P203" s="165">
        <f>O203*H203</f>
        <v>0</v>
      </c>
      <c r="Q203" s="165">
        <v>0</v>
      </c>
      <c r="R203" s="165">
        <f>Q203*H203</f>
        <v>0</v>
      </c>
      <c r="S203" s="165">
        <v>0</v>
      </c>
      <c r="T203" s="166">
        <f>S203*H203</f>
        <v>0</v>
      </c>
      <c r="W203" s="24"/>
      <c r="AR203" s="24" t="s">
        <v>379</v>
      </c>
      <c r="AT203" s="24" t="s">
        <v>124</v>
      </c>
      <c r="AU203" s="24" t="s">
        <v>72</v>
      </c>
      <c r="AY203" s="24" t="s">
        <v>122</v>
      </c>
      <c r="BE203" s="167">
        <f>IF(N203="základní",J203,0)</f>
        <v>0</v>
      </c>
      <c r="BF203" s="167">
        <f>IF(N203="snížená",J203,0)</f>
        <v>0</v>
      </c>
      <c r="BG203" s="167">
        <f>IF(N203="zákl. přenesená",J203,0)</f>
        <v>0</v>
      </c>
      <c r="BH203" s="167">
        <f>IF(N203="sníž. přenesená",J203,0)</f>
        <v>0</v>
      </c>
      <c r="BI203" s="167">
        <f>IF(N203="nulová",J203,0)</f>
        <v>0</v>
      </c>
      <c r="BJ203" s="24" t="s">
        <v>70</v>
      </c>
      <c r="BK203" s="167">
        <f>ROUND(I203*H203,2)</f>
        <v>0</v>
      </c>
      <c r="BL203" s="24" t="s">
        <v>379</v>
      </c>
      <c r="BM203" s="24" t="s">
        <v>380</v>
      </c>
    </row>
    <row r="204" spans="2:65" s="1" customFormat="1" ht="216" x14ac:dyDescent="0.3">
      <c r="B204" s="38"/>
      <c r="D204" s="297" t="s">
        <v>247</v>
      </c>
      <c r="E204" s="298"/>
      <c r="F204" s="299" t="s">
        <v>381</v>
      </c>
      <c r="G204" s="298"/>
      <c r="H204" s="298"/>
      <c r="I204" s="298"/>
      <c r="L204" s="38"/>
      <c r="M204" s="200"/>
      <c r="N204" s="39"/>
      <c r="O204" s="39"/>
      <c r="P204" s="39"/>
      <c r="Q204" s="39"/>
      <c r="R204" s="39"/>
      <c r="S204" s="39"/>
      <c r="T204" s="67"/>
      <c r="AT204" s="24" t="s">
        <v>247</v>
      </c>
      <c r="AU204" s="24" t="s">
        <v>72</v>
      </c>
    </row>
    <row r="205" spans="2:65" s="1" customFormat="1" ht="16.5" customHeight="1" x14ac:dyDescent="0.3">
      <c r="B205" s="156"/>
      <c r="C205" s="157" t="s">
        <v>382</v>
      </c>
      <c r="D205" s="292" t="s">
        <v>124</v>
      </c>
      <c r="E205" s="293" t="s">
        <v>383</v>
      </c>
      <c r="F205" s="294" t="s">
        <v>384</v>
      </c>
      <c r="G205" s="295" t="s">
        <v>222</v>
      </c>
      <c r="H205" s="296">
        <v>1</v>
      </c>
      <c r="I205" s="286">
        <v>0</v>
      </c>
      <c r="J205" s="162">
        <f>ROUND(I205*H205,2)</f>
        <v>0</v>
      </c>
      <c r="K205" s="159"/>
      <c r="L205" s="38"/>
      <c r="M205" s="163" t="s">
        <v>5</v>
      </c>
      <c r="N205" s="164" t="s">
        <v>35</v>
      </c>
      <c r="O205" s="165">
        <v>0</v>
      </c>
      <c r="P205" s="165">
        <f>O205*H205</f>
        <v>0</v>
      </c>
      <c r="Q205" s="165">
        <v>0</v>
      </c>
      <c r="R205" s="165">
        <f>Q205*H205</f>
        <v>0</v>
      </c>
      <c r="S205" s="165">
        <v>0</v>
      </c>
      <c r="T205" s="166">
        <f>S205*H205</f>
        <v>0</v>
      </c>
      <c r="W205" s="24"/>
      <c r="AR205" s="24" t="s">
        <v>379</v>
      </c>
      <c r="AT205" s="24" t="s">
        <v>124</v>
      </c>
      <c r="AU205" s="24" t="s">
        <v>72</v>
      </c>
      <c r="AY205" s="24" t="s">
        <v>122</v>
      </c>
      <c r="BE205" s="167">
        <f>IF(N205="základní",J205,0)</f>
        <v>0</v>
      </c>
      <c r="BF205" s="167">
        <f>IF(N205="snížená",J205,0)</f>
        <v>0</v>
      </c>
      <c r="BG205" s="167">
        <f>IF(N205="zákl. přenesená",J205,0)</f>
        <v>0</v>
      </c>
      <c r="BH205" s="167">
        <f>IF(N205="sníž. přenesená",J205,0)</f>
        <v>0</v>
      </c>
      <c r="BI205" s="167">
        <f>IF(N205="nulová",J205,0)</f>
        <v>0</v>
      </c>
      <c r="BJ205" s="24" t="s">
        <v>70</v>
      </c>
      <c r="BK205" s="167">
        <f>ROUND(I205*H205,2)</f>
        <v>0</v>
      </c>
      <c r="BL205" s="24" t="s">
        <v>379</v>
      </c>
      <c r="BM205" s="24" t="s">
        <v>385</v>
      </c>
    </row>
    <row r="206" spans="2:65" s="1" customFormat="1" ht="148.5" x14ac:dyDescent="0.3">
      <c r="B206" s="38"/>
      <c r="D206" s="297" t="s">
        <v>247</v>
      </c>
      <c r="E206" s="298"/>
      <c r="F206" s="299" t="s">
        <v>673</v>
      </c>
      <c r="G206" s="298"/>
      <c r="H206" s="298"/>
      <c r="I206" s="298"/>
      <c r="L206" s="38"/>
      <c r="M206" s="200"/>
      <c r="N206" s="39"/>
      <c r="O206" s="39"/>
      <c r="P206" s="39"/>
      <c r="Q206" s="39"/>
      <c r="R206" s="39"/>
      <c r="S206" s="39"/>
      <c r="T206" s="67"/>
      <c r="AT206" s="24" t="s">
        <v>247</v>
      </c>
      <c r="AU206" s="24" t="s">
        <v>72</v>
      </c>
    </row>
    <row r="207" spans="2:65" s="1" customFormat="1" ht="16.5" customHeight="1" x14ac:dyDescent="0.3">
      <c r="B207" s="156"/>
      <c r="C207" s="157" t="s">
        <v>386</v>
      </c>
      <c r="D207" s="292" t="s">
        <v>124</v>
      </c>
      <c r="E207" s="293" t="s">
        <v>387</v>
      </c>
      <c r="F207" s="294" t="s">
        <v>388</v>
      </c>
      <c r="G207" s="295" t="s">
        <v>222</v>
      </c>
      <c r="H207" s="296">
        <v>1</v>
      </c>
      <c r="I207" s="286">
        <v>0</v>
      </c>
      <c r="J207" s="162">
        <f>ROUND(I207*H207,2)</f>
        <v>0</v>
      </c>
      <c r="K207" s="159"/>
      <c r="L207" s="38"/>
      <c r="M207" s="163" t="s">
        <v>5</v>
      </c>
      <c r="N207" s="164" t="s">
        <v>35</v>
      </c>
      <c r="O207" s="165">
        <v>0</v>
      </c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W207" s="24"/>
      <c r="AR207" s="24" t="s">
        <v>379</v>
      </c>
      <c r="AT207" s="24" t="s">
        <v>124</v>
      </c>
      <c r="AU207" s="24" t="s">
        <v>72</v>
      </c>
      <c r="AY207" s="24" t="s">
        <v>122</v>
      </c>
      <c r="BE207" s="167">
        <f>IF(N207="základní",J207,0)</f>
        <v>0</v>
      </c>
      <c r="BF207" s="167">
        <f>IF(N207="snížená",J207,0)</f>
        <v>0</v>
      </c>
      <c r="BG207" s="167">
        <f>IF(N207="zákl. přenesená",J207,0)</f>
        <v>0</v>
      </c>
      <c r="BH207" s="167">
        <f>IF(N207="sníž. přenesená",J207,0)</f>
        <v>0</v>
      </c>
      <c r="BI207" s="167">
        <f>IF(N207="nulová",J207,0)</f>
        <v>0</v>
      </c>
      <c r="BJ207" s="24" t="s">
        <v>70</v>
      </c>
      <c r="BK207" s="167">
        <f>ROUND(I207*H207,2)</f>
        <v>0</v>
      </c>
      <c r="BL207" s="24" t="s">
        <v>379</v>
      </c>
      <c r="BM207" s="24" t="s">
        <v>389</v>
      </c>
    </row>
    <row r="208" spans="2:65" s="1" customFormat="1" ht="67.5" x14ac:dyDescent="0.3">
      <c r="B208" s="38"/>
      <c r="D208" s="297" t="s">
        <v>247</v>
      </c>
      <c r="E208" s="298"/>
      <c r="F208" s="299" t="s">
        <v>674</v>
      </c>
      <c r="G208" s="298"/>
      <c r="H208" s="298"/>
      <c r="I208" s="298"/>
      <c r="L208" s="38"/>
      <c r="M208" s="200"/>
      <c r="N208" s="39"/>
      <c r="O208" s="39"/>
      <c r="P208" s="39"/>
      <c r="Q208" s="39"/>
      <c r="R208" s="39"/>
      <c r="S208" s="39"/>
      <c r="T208" s="67"/>
      <c r="AT208" s="24" t="s">
        <v>247</v>
      </c>
      <c r="AU208" s="24" t="s">
        <v>72</v>
      </c>
    </row>
    <row r="209" spans="2:65" s="1" customFormat="1" ht="16.5" customHeight="1" x14ac:dyDescent="0.3">
      <c r="B209" s="156"/>
      <c r="C209" s="157" t="s">
        <v>390</v>
      </c>
      <c r="D209" s="292" t="s">
        <v>124</v>
      </c>
      <c r="E209" s="293" t="s">
        <v>391</v>
      </c>
      <c r="F209" s="294" t="s">
        <v>672</v>
      </c>
      <c r="G209" s="295" t="s">
        <v>127</v>
      </c>
      <c r="H209" s="296">
        <v>2</v>
      </c>
      <c r="I209" s="286">
        <v>0</v>
      </c>
      <c r="J209" s="162"/>
      <c r="K209" s="159"/>
      <c r="L209" s="38"/>
      <c r="M209" s="163" t="s">
        <v>5</v>
      </c>
      <c r="N209" s="164" t="s">
        <v>35</v>
      </c>
      <c r="O209" s="165">
        <v>0</v>
      </c>
      <c r="P209" s="165">
        <f>O209*H209</f>
        <v>0</v>
      </c>
      <c r="Q209" s="165">
        <v>0</v>
      </c>
      <c r="R209" s="165">
        <f>Q209*H209</f>
        <v>0</v>
      </c>
      <c r="S209" s="165">
        <v>0</v>
      </c>
      <c r="T209" s="166">
        <f>S209*H209</f>
        <v>0</v>
      </c>
      <c r="W209" s="24"/>
      <c r="AR209" s="24" t="s">
        <v>379</v>
      </c>
      <c r="AT209" s="24" t="s">
        <v>124</v>
      </c>
      <c r="AU209" s="24" t="s">
        <v>72</v>
      </c>
      <c r="AY209" s="24" t="s">
        <v>122</v>
      </c>
      <c r="BE209" s="167">
        <f>IF(N209="základní",J209,0)</f>
        <v>0</v>
      </c>
      <c r="BF209" s="167">
        <f>IF(N209="snížená",J209,0)</f>
        <v>0</v>
      </c>
      <c r="BG209" s="167">
        <f>IF(N209="zákl. přenesená",J209,0)</f>
        <v>0</v>
      </c>
      <c r="BH209" s="167">
        <f>IF(N209="sníž. přenesená",J209,0)</f>
        <v>0</v>
      </c>
      <c r="BI209" s="167">
        <f>IF(N209="nulová",J209,0)</f>
        <v>0</v>
      </c>
      <c r="BJ209" s="24" t="s">
        <v>70</v>
      </c>
      <c r="BK209" s="167">
        <f>ROUND(I209*H209,2)</f>
        <v>0</v>
      </c>
      <c r="BL209" s="24" t="s">
        <v>379</v>
      </c>
      <c r="BM209" s="24" t="s">
        <v>392</v>
      </c>
    </row>
    <row r="210" spans="2:65" s="1" customFormat="1" ht="16.5" customHeight="1" x14ac:dyDescent="0.3">
      <c r="B210" s="156"/>
      <c r="C210" s="157" t="s">
        <v>393</v>
      </c>
      <c r="D210" s="292" t="s">
        <v>124</v>
      </c>
      <c r="E210" s="293" t="s">
        <v>394</v>
      </c>
      <c r="F210" s="294" t="s">
        <v>395</v>
      </c>
      <c r="G210" s="295" t="s">
        <v>396</v>
      </c>
      <c r="H210" s="296">
        <v>0.14299999999999999</v>
      </c>
      <c r="I210" s="286">
        <v>0</v>
      </c>
      <c r="J210" s="162">
        <f>ROUND(I210*H210,2)</f>
        <v>0</v>
      </c>
      <c r="K210" s="159"/>
      <c r="L210" s="38"/>
      <c r="M210" s="163" t="s">
        <v>5</v>
      </c>
      <c r="N210" s="164" t="s">
        <v>35</v>
      </c>
      <c r="O210" s="165">
        <v>5.8120000000000003</v>
      </c>
      <c r="P210" s="165">
        <f>O210*H210</f>
        <v>0.83111599999999997</v>
      </c>
      <c r="Q210" s="165">
        <v>0</v>
      </c>
      <c r="R210" s="165">
        <f>Q210*H210</f>
        <v>0</v>
      </c>
      <c r="S210" s="165">
        <v>0</v>
      </c>
      <c r="T210" s="166">
        <f>S210*H210</f>
        <v>0</v>
      </c>
      <c r="W210" s="24">
        <v>1540</v>
      </c>
      <c r="AR210" s="24" t="s">
        <v>379</v>
      </c>
      <c r="AT210" s="24" t="s">
        <v>124</v>
      </c>
      <c r="AU210" s="24" t="s">
        <v>72</v>
      </c>
      <c r="AY210" s="24" t="s">
        <v>122</v>
      </c>
      <c r="BE210" s="167">
        <f>IF(N210="základní",J210,0)</f>
        <v>0</v>
      </c>
      <c r="BF210" s="167">
        <f>IF(N210="snížená",J210,0)</f>
        <v>0</v>
      </c>
      <c r="BG210" s="167">
        <f>IF(N210="zákl. přenesená",J210,0)</f>
        <v>0</v>
      </c>
      <c r="BH210" s="167">
        <f>IF(N210="sníž. přenesená",J210,0)</f>
        <v>0</v>
      </c>
      <c r="BI210" s="167">
        <f>IF(N210="nulová",J210,0)</f>
        <v>0</v>
      </c>
      <c r="BJ210" s="24" t="s">
        <v>70</v>
      </c>
      <c r="BK210" s="167">
        <f>ROUND(I210*H210,2)</f>
        <v>0</v>
      </c>
      <c r="BL210" s="24" t="s">
        <v>379</v>
      </c>
      <c r="BM210" s="24" t="s">
        <v>397</v>
      </c>
    </row>
    <row r="211" spans="2:65" s="1" customFormat="1" ht="16.5" customHeight="1" x14ac:dyDescent="0.3">
      <c r="B211" s="156"/>
      <c r="C211" s="157" t="s">
        <v>398</v>
      </c>
      <c r="D211" s="292" t="s">
        <v>124</v>
      </c>
      <c r="E211" s="293" t="s">
        <v>399</v>
      </c>
      <c r="F211" s="294" t="s">
        <v>400</v>
      </c>
      <c r="G211" s="295" t="s">
        <v>132</v>
      </c>
      <c r="H211" s="296">
        <v>7.0880000000000001</v>
      </c>
      <c r="I211" s="286">
        <v>0</v>
      </c>
      <c r="J211" s="162">
        <f>ROUND(I211*H211,2)</f>
        <v>0</v>
      </c>
      <c r="K211" s="159"/>
      <c r="L211" s="38"/>
      <c r="M211" s="163" t="s">
        <v>5</v>
      </c>
      <c r="N211" s="164" t="s">
        <v>35</v>
      </c>
      <c r="O211" s="165">
        <v>1</v>
      </c>
      <c r="P211" s="165">
        <f>O211*H211</f>
        <v>7.0880000000000001</v>
      </c>
      <c r="Q211" s="165">
        <v>0</v>
      </c>
      <c r="R211" s="165">
        <f>Q211*H211</f>
        <v>0</v>
      </c>
      <c r="S211" s="165">
        <v>0</v>
      </c>
      <c r="T211" s="166">
        <f>S211*H211</f>
        <v>0</v>
      </c>
      <c r="W211" s="24">
        <v>265</v>
      </c>
      <c r="AR211" s="24" t="s">
        <v>379</v>
      </c>
      <c r="AT211" s="24" t="s">
        <v>124</v>
      </c>
      <c r="AU211" s="24" t="s">
        <v>72</v>
      </c>
      <c r="AY211" s="24" t="s">
        <v>122</v>
      </c>
      <c r="BE211" s="167">
        <f>IF(N211="základní",J211,0)</f>
        <v>0</v>
      </c>
      <c r="BF211" s="167">
        <f>IF(N211="snížená",J211,0)</f>
        <v>0</v>
      </c>
      <c r="BG211" s="167">
        <f>IF(N211="zákl. přenesená",J211,0)</f>
        <v>0</v>
      </c>
      <c r="BH211" s="167">
        <f>IF(N211="sníž. přenesená",J211,0)</f>
        <v>0</v>
      </c>
      <c r="BI211" s="167">
        <f>IF(N211="nulová",J211,0)</f>
        <v>0</v>
      </c>
      <c r="BJ211" s="24" t="s">
        <v>70</v>
      </c>
      <c r="BK211" s="167">
        <f>ROUND(I211*H211,2)</f>
        <v>0</v>
      </c>
      <c r="BL211" s="24" t="s">
        <v>379</v>
      </c>
      <c r="BM211" s="24" t="s">
        <v>401</v>
      </c>
    </row>
    <row r="212" spans="2:65" s="12" customFormat="1" x14ac:dyDescent="0.3">
      <c r="B212" s="168"/>
      <c r="D212" s="297" t="s">
        <v>141</v>
      </c>
      <c r="E212" s="300" t="s">
        <v>5</v>
      </c>
      <c r="F212" s="301" t="s">
        <v>402</v>
      </c>
      <c r="G212" s="287"/>
      <c r="H212" s="302">
        <v>7.0880000000000001</v>
      </c>
      <c r="I212" s="287"/>
      <c r="L212" s="168"/>
      <c r="M212" s="173"/>
      <c r="N212" s="174"/>
      <c r="O212" s="174"/>
      <c r="P212" s="174"/>
      <c r="Q212" s="174"/>
      <c r="R212" s="174"/>
      <c r="S212" s="174"/>
      <c r="T212" s="175"/>
      <c r="AT212" s="170" t="s">
        <v>141</v>
      </c>
      <c r="AU212" s="170" t="s">
        <v>72</v>
      </c>
      <c r="AV212" s="12" t="s">
        <v>72</v>
      </c>
      <c r="AW212" s="12" t="s">
        <v>28</v>
      </c>
      <c r="AX212" s="12" t="s">
        <v>70</v>
      </c>
      <c r="AY212" s="170" t="s">
        <v>122</v>
      </c>
    </row>
    <row r="213" spans="2:65" s="1" customFormat="1" ht="25.5" customHeight="1" x14ac:dyDescent="0.3">
      <c r="B213" s="156"/>
      <c r="C213" s="157" t="s">
        <v>403</v>
      </c>
      <c r="D213" s="292" t="s">
        <v>124</v>
      </c>
      <c r="E213" s="293" t="s">
        <v>404</v>
      </c>
      <c r="F213" s="294" t="s">
        <v>405</v>
      </c>
      <c r="G213" s="295" t="s">
        <v>127</v>
      </c>
      <c r="H213" s="296">
        <v>135</v>
      </c>
      <c r="I213" s="286">
        <v>0</v>
      </c>
      <c r="J213" s="162">
        <f>ROUND(I213*H213,2)</f>
        <v>0</v>
      </c>
      <c r="K213" s="159"/>
      <c r="L213" s="38"/>
      <c r="M213" s="163" t="s">
        <v>5</v>
      </c>
      <c r="N213" s="164" t="s">
        <v>35</v>
      </c>
      <c r="O213" s="165">
        <v>1.292</v>
      </c>
      <c r="P213" s="165">
        <f>O213*H213</f>
        <v>174.42000000000002</v>
      </c>
      <c r="Q213" s="165">
        <v>0</v>
      </c>
      <c r="R213" s="165">
        <f>Q213*H213</f>
        <v>0</v>
      </c>
      <c r="S213" s="165">
        <v>0</v>
      </c>
      <c r="T213" s="166">
        <f>S213*H213</f>
        <v>0</v>
      </c>
      <c r="W213" s="24">
        <v>366</v>
      </c>
      <c r="AR213" s="24" t="s">
        <v>379</v>
      </c>
      <c r="AT213" s="24" t="s">
        <v>124</v>
      </c>
      <c r="AU213" s="24" t="s">
        <v>72</v>
      </c>
      <c r="AY213" s="24" t="s">
        <v>122</v>
      </c>
      <c r="BE213" s="167">
        <f>IF(N213="základní",J213,0)</f>
        <v>0</v>
      </c>
      <c r="BF213" s="167">
        <f>IF(N213="snížená",J213,0)</f>
        <v>0</v>
      </c>
      <c r="BG213" s="167">
        <f>IF(N213="zákl. přenesená",J213,0)</f>
        <v>0</v>
      </c>
      <c r="BH213" s="167">
        <f>IF(N213="sníž. přenesená",J213,0)</f>
        <v>0</v>
      </c>
      <c r="BI213" s="167">
        <f>IF(N213="nulová",J213,0)</f>
        <v>0</v>
      </c>
      <c r="BJ213" s="24" t="s">
        <v>70</v>
      </c>
      <c r="BK213" s="167">
        <f>ROUND(I213*H213,2)</f>
        <v>0</v>
      </c>
      <c r="BL213" s="24" t="s">
        <v>379</v>
      </c>
      <c r="BM213" s="24" t="s">
        <v>406</v>
      </c>
    </row>
    <row r="214" spans="2:65" s="1" customFormat="1" ht="25.5" customHeight="1" x14ac:dyDescent="0.3">
      <c r="B214" s="156"/>
      <c r="C214" s="157" t="s">
        <v>407</v>
      </c>
      <c r="D214" s="292" t="s">
        <v>124</v>
      </c>
      <c r="E214" s="293" t="s">
        <v>408</v>
      </c>
      <c r="F214" s="294" t="s">
        <v>409</v>
      </c>
      <c r="G214" s="295" t="s">
        <v>127</v>
      </c>
      <c r="H214" s="296">
        <v>8</v>
      </c>
      <c r="I214" s="286">
        <v>0</v>
      </c>
      <c r="J214" s="162">
        <f>ROUND(I214*H214,2)</f>
        <v>0</v>
      </c>
      <c r="K214" s="159"/>
      <c r="L214" s="38"/>
      <c r="M214" s="163" t="s">
        <v>5</v>
      </c>
      <c r="N214" s="164" t="s">
        <v>35</v>
      </c>
      <c r="O214" s="165">
        <v>2.5369999999999999</v>
      </c>
      <c r="P214" s="165">
        <f>O214*H214</f>
        <v>20.295999999999999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W214" s="24">
        <v>719</v>
      </c>
      <c r="AR214" s="24" t="s">
        <v>379</v>
      </c>
      <c r="AT214" s="24" t="s">
        <v>124</v>
      </c>
      <c r="AU214" s="24" t="s">
        <v>72</v>
      </c>
      <c r="AY214" s="24" t="s">
        <v>122</v>
      </c>
      <c r="BE214" s="167">
        <f>IF(N214="základní",J214,0)</f>
        <v>0</v>
      </c>
      <c r="BF214" s="167">
        <f>IF(N214="snížená",J214,0)</f>
        <v>0</v>
      </c>
      <c r="BG214" s="167">
        <f>IF(N214="zákl. přenesená",J214,0)</f>
        <v>0</v>
      </c>
      <c r="BH214" s="167">
        <f>IF(N214="sníž. přenesená",J214,0)</f>
        <v>0</v>
      </c>
      <c r="BI214" s="167">
        <f>IF(N214="nulová",J214,0)</f>
        <v>0</v>
      </c>
      <c r="BJ214" s="24" t="s">
        <v>70</v>
      </c>
      <c r="BK214" s="167">
        <f>ROUND(I214*H214,2)</f>
        <v>0</v>
      </c>
      <c r="BL214" s="24" t="s">
        <v>379</v>
      </c>
      <c r="BM214" s="24" t="s">
        <v>410</v>
      </c>
    </row>
    <row r="215" spans="2:65" s="1" customFormat="1" ht="16.5" customHeight="1" x14ac:dyDescent="0.3">
      <c r="B215" s="156"/>
      <c r="C215" s="157" t="s">
        <v>411</v>
      </c>
      <c r="D215" s="292" t="s">
        <v>124</v>
      </c>
      <c r="E215" s="293" t="s">
        <v>412</v>
      </c>
      <c r="F215" s="294" t="s">
        <v>413</v>
      </c>
      <c r="G215" s="295" t="s">
        <v>127</v>
      </c>
      <c r="H215" s="296">
        <v>145</v>
      </c>
      <c r="I215" s="286">
        <v>0</v>
      </c>
      <c r="J215" s="162">
        <f>ROUND(I215*H215,2)</f>
        <v>0</v>
      </c>
      <c r="K215" s="159"/>
      <c r="L215" s="38"/>
      <c r="M215" s="163" t="s">
        <v>5</v>
      </c>
      <c r="N215" s="164" t="s">
        <v>35</v>
      </c>
      <c r="O215" s="165">
        <v>2.3E-2</v>
      </c>
      <c r="P215" s="165">
        <f>O215*H215</f>
        <v>3.335</v>
      </c>
      <c r="Q215" s="165">
        <v>6.9999999999999994E-5</v>
      </c>
      <c r="R215" s="165">
        <f>Q215*H215</f>
        <v>1.0149999999999999E-2</v>
      </c>
      <c r="S215" s="165">
        <v>0</v>
      </c>
      <c r="T215" s="166">
        <f>S215*H215</f>
        <v>0</v>
      </c>
      <c r="W215" s="24">
        <v>11</v>
      </c>
      <c r="AR215" s="24" t="s">
        <v>379</v>
      </c>
      <c r="AT215" s="24" t="s">
        <v>124</v>
      </c>
      <c r="AU215" s="24" t="s">
        <v>72</v>
      </c>
      <c r="AY215" s="24" t="s">
        <v>122</v>
      </c>
      <c r="BE215" s="167">
        <f>IF(N215="základní",J215,0)</f>
        <v>0</v>
      </c>
      <c r="BF215" s="167">
        <f>IF(N215="snížená",J215,0)</f>
        <v>0</v>
      </c>
      <c r="BG215" s="167">
        <f>IF(N215="zákl. přenesená",J215,0)</f>
        <v>0</v>
      </c>
      <c r="BH215" s="167">
        <f>IF(N215="sníž. přenesená",J215,0)</f>
        <v>0</v>
      </c>
      <c r="BI215" s="167">
        <f>IF(N215="nulová",J215,0)</f>
        <v>0</v>
      </c>
      <c r="BJ215" s="24" t="s">
        <v>70</v>
      </c>
      <c r="BK215" s="167">
        <f>ROUND(I215*H215,2)</f>
        <v>0</v>
      </c>
      <c r="BL215" s="24" t="s">
        <v>379</v>
      </c>
      <c r="BM215" s="24" t="s">
        <v>414</v>
      </c>
    </row>
    <row r="216" spans="2:65" s="1" customFormat="1" ht="25.5" customHeight="1" x14ac:dyDescent="0.3">
      <c r="B216" s="156"/>
      <c r="C216" s="157" t="s">
        <v>415</v>
      </c>
      <c r="D216" s="292" t="s">
        <v>124</v>
      </c>
      <c r="E216" s="293" t="s">
        <v>416</v>
      </c>
      <c r="F216" s="294" t="s">
        <v>417</v>
      </c>
      <c r="G216" s="295" t="s">
        <v>127</v>
      </c>
      <c r="H216" s="296">
        <v>290</v>
      </c>
      <c r="I216" s="286">
        <v>0</v>
      </c>
      <c r="J216" s="162">
        <f>ROUND(I216*H216,2)</f>
        <v>0</v>
      </c>
      <c r="K216" s="159"/>
      <c r="L216" s="38"/>
      <c r="M216" s="163" t="s">
        <v>5</v>
      </c>
      <c r="N216" s="164" t="s">
        <v>35</v>
      </c>
      <c r="O216" s="165">
        <v>0.124</v>
      </c>
      <c r="P216" s="165">
        <f>O216*H216</f>
        <v>35.96</v>
      </c>
      <c r="Q216" s="165">
        <v>0</v>
      </c>
      <c r="R216" s="165">
        <f>Q216*H216</f>
        <v>0</v>
      </c>
      <c r="S216" s="165">
        <v>0</v>
      </c>
      <c r="T216" s="166">
        <f>S216*H216</f>
        <v>0</v>
      </c>
      <c r="W216" s="24">
        <v>32.9</v>
      </c>
      <c r="AR216" s="24" t="s">
        <v>379</v>
      </c>
      <c r="AT216" s="24" t="s">
        <v>124</v>
      </c>
      <c r="AU216" s="24" t="s">
        <v>72</v>
      </c>
      <c r="AY216" s="24" t="s">
        <v>122</v>
      </c>
      <c r="BE216" s="167">
        <f>IF(N216="základní",J216,0)</f>
        <v>0</v>
      </c>
      <c r="BF216" s="167">
        <f>IF(N216="snížená",J216,0)</f>
        <v>0</v>
      </c>
      <c r="BG216" s="167">
        <f>IF(N216="zákl. přenesená",J216,0)</f>
        <v>0</v>
      </c>
      <c r="BH216" s="167">
        <f>IF(N216="sníž. přenesená",J216,0)</f>
        <v>0</v>
      </c>
      <c r="BI216" s="167">
        <f>IF(N216="nulová",J216,0)</f>
        <v>0</v>
      </c>
      <c r="BJ216" s="24" t="s">
        <v>70</v>
      </c>
      <c r="BK216" s="167">
        <f>ROUND(I216*H216,2)</f>
        <v>0</v>
      </c>
      <c r="BL216" s="24" t="s">
        <v>379</v>
      </c>
      <c r="BM216" s="24" t="s">
        <v>418</v>
      </c>
    </row>
    <row r="217" spans="2:65" s="1" customFormat="1" ht="16.5" customHeight="1" x14ac:dyDescent="0.3">
      <c r="B217" s="156"/>
      <c r="C217" s="190" t="s">
        <v>419</v>
      </c>
      <c r="D217" s="303" t="s">
        <v>167</v>
      </c>
      <c r="E217" s="304" t="s">
        <v>420</v>
      </c>
      <c r="F217" s="305" t="s">
        <v>421</v>
      </c>
      <c r="G217" s="306" t="s">
        <v>127</v>
      </c>
      <c r="H217" s="307">
        <v>290</v>
      </c>
      <c r="I217" s="290">
        <v>0</v>
      </c>
      <c r="J217" s="195">
        <f>ROUND(I217*H217,2)</f>
        <v>0</v>
      </c>
      <c r="K217" s="159"/>
      <c r="L217" s="196"/>
      <c r="M217" s="197" t="s">
        <v>5</v>
      </c>
      <c r="N217" s="198" t="s">
        <v>35</v>
      </c>
      <c r="O217" s="165">
        <v>0</v>
      </c>
      <c r="P217" s="165">
        <f>O217*H217</f>
        <v>0</v>
      </c>
      <c r="Q217" s="165">
        <v>4.2999999999999999E-4</v>
      </c>
      <c r="R217" s="165">
        <f>Q217*H217</f>
        <v>0.12469999999999999</v>
      </c>
      <c r="S217" s="165">
        <v>0</v>
      </c>
      <c r="T217" s="166">
        <f>S217*H217</f>
        <v>0</v>
      </c>
      <c r="W217" s="24"/>
      <c r="AR217" s="24" t="s">
        <v>422</v>
      </c>
      <c r="AT217" s="24" t="s">
        <v>167</v>
      </c>
      <c r="AU217" s="24" t="s">
        <v>72</v>
      </c>
      <c r="AY217" s="24" t="s">
        <v>122</v>
      </c>
      <c r="BE217" s="167">
        <f>IF(N217="základní",J217,0)</f>
        <v>0</v>
      </c>
      <c r="BF217" s="167">
        <f>IF(N217="snížená",J217,0)</f>
        <v>0</v>
      </c>
      <c r="BG217" s="167">
        <f>IF(N217="zákl. přenesená",J217,0)</f>
        <v>0</v>
      </c>
      <c r="BH217" s="167">
        <f>IF(N217="sníž. přenesená",J217,0)</f>
        <v>0</v>
      </c>
      <c r="BI217" s="167">
        <f>IF(N217="nulová",J217,0)</f>
        <v>0</v>
      </c>
      <c r="BJ217" s="24" t="s">
        <v>70</v>
      </c>
      <c r="BK217" s="167">
        <f>ROUND(I217*H217,2)</f>
        <v>0</v>
      </c>
      <c r="BL217" s="24" t="s">
        <v>422</v>
      </c>
      <c r="BM217" s="24" t="s">
        <v>423</v>
      </c>
    </row>
    <row r="218" spans="2:65" s="1" customFormat="1" ht="27" x14ac:dyDescent="0.3">
      <c r="B218" s="38"/>
      <c r="D218" s="297" t="s">
        <v>247</v>
      </c>
      <c r="E218" s="298"/>
      <c r="F218" s="299" t="s">
        <v>424</v>
      </c>
      <c r="G218" s="298"/>
      <c r="H218" s="298"/>
      <c r="I218" s="298"/>
      <c r="L218" s="38"/>
      <c r="M218" s="200"/>
      <c r="N218" s="39"/>
      <c r="O218" s="39"/>
      <c r="P218" s="39"/>
      <c r="Q218" s="39"/>
      <c r="R218" s="39"/>
      <c r="S218" s="39"/>
      <c r="T218" s="67"/>
      <c r="AT218" s="24" t="s">
        <v>247</v>
      </c>
      <c r="AU218" s="24" t="s">
        <v>72</v>
      </c>
    </row>
    <row r="219" spans="2:65" s="1" customFormat="1" ht="16.5" customHeight="1" x14ac:dyDescent="0.3">
      <c r="B219" s="156"/>
      <c r="C219" s="157" t="s">
        <v>425</v>
      </c>
      <c r="D219" s="292" t="s">
        <v>124</v>
      </c>
      <c r="E219" s="293" t="s">
        <v>426</v>
      </c>
      <c r="F219" s="294" t="s">
        <v>427</v>
      </c>
      <c r="G219" s="295" t="s">
        <v>127</v>
      </c>
      <c r="H219" s="296">
        <v>135</v>
      </c>
      <c r="I219" s="286">
        <v>0</v>
      </c>
      <c r="J219" s="162">
        <f>ROUND(I219*H219,2)</f>
        <v>0</v>
      </c>
      <c r="K219" s="159"/>
      <c r="L219" s="38"/>
      <c r="M219" s="163" t="s">
        <v>5</v>
      </c>
      <c r="N219" s="164" t="s">
        <v>35</v>
      </c>
      <c r="O219" s="165">
        <v>0.27400000000000002</v>
      </c>
      <c r="P219" s="165">
        <f>O219*H219</f>
        <v>36.99</v>
      </c>
      <c r="Q219" s="165">
        <v>0</v>
      </c>
      <c r="R219" s="165">
        <f>Q219*H219</f>
        <v>0</v>
      </c>
      <c r="S219" s="165">
        <v>0</v>
      </c>
      <c r="T219" s="166">
        <f>S219*H219</f>
        <v>0</v>
      </c>
      <c r="W219" s="24">
        <v>72.7</v>
      </c>
      <c r="AR219" s="24" t="s">
        <v>379</v>
      </c>
      <c r="AT219" s="24" t="s">
        <v>124</v>
      </c>
      <c r="AU219" s="24" t="s">
        <v>72</v>
      </c>
      <c r="AY219" s="24" t="s">
        <v>122</v>
      </c>
      <c r="BE219" s="167">
        <f>IF(N219="základní",J219,0)</f>
        <v>0</v>
      </c>
      <c r="BF219" s="167">
        <f>IF(N219="snížená",J219,0)</f>
        <v>0</v>
      </c>
      <c r="BG219" s="167">
        <f>IF(N219="zákl. přenesená",J219,0)</f>
        <v>0</v>
      </c>
      <c r="BH219" s="167">
        <f>IF(N219="sníž. přenesená",J219,0)</f>
        <v>0</v>
      </c>
      <c r="BI219" s="167">
        <f>IF(N219="nulová",J219,0)</f>
        <v>0</v>
      </c>
      <c r="BJ219" s="24" t="s">
        <v>70</v>
      </c>
      <c r="BK219" s="167">
        <f>ROUND(I219*H219,2)</f>
        <v>0</v>
      </c>
      <c r="BL219" s="24" t="s">
        <v>379</v>
      </c>
      <c r="BM219" s="24" t="s">
        <v>428</v>
      </c>
    </row>
    <row r="220" spans="2:65" s="1" customFormat="1" ht="16.5" customHeight="1" x14ac:dyDescent="0.3">
      <c r="B220" s="156"/>
      <c r="C220" s="157" t="s">
        <v>429</v>
      </c>
      <c r="D220" s="292" t="s">
        <v>124</v>
      </c>
      <c r="E220" s="293" t="s">
        <v>430</v>
      </c>
      <c r="F220" s="294" t="s">
        <v>431</v>
      </c>
      <c r="G220" s="295" t="s">
        <v>127</v>
      </c>
      <c r="H220" s="296">
        <v>8</v>
      </c>
      <c r="I220" s="286">
        <v>0</v>
      </c>
      <c r="J220" s="162">
        <f>ROUND(I220*H220,2)</f>
        <v>0</v>
      </c>
      <c r="K220" s="159"/>
      <c r="L220" s="38"/>
      <c r="M220" s="163" t="s">
        <v>5</v>
      </c>
      <c r="N220" s="164" t="s">
        <v>35</v>
      </c>
      <c r="O220" s="165">
        <v>0.53900000000000003</v>
      </c>
      <c r="P220" s="165">
        <f>O220*H220</f>
        <v>4.3120000000000003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W220" s="24">
        <v>143</v>
      </c>
      <c r="AR220" s="24" t="s">
        <v>379</v>
      </c>
      <c r="AT220" s="24" t="s">
        <v>124</v>
      </c>
      <c r="AU220" s="24" t="s">
        <v>72</v>
      </c>
      <c r="AY220" s="24" t="s">
        <v>122</v>
      </c>
      <c r="BE220" s="167">
        <f>IF(N220="základní",J220,0)</f>
        <v>0</v>
      </c>
      <c r="BF220" s="167">
        <f>IF(N220="snížená",J220,0)</f>
        <v>0</v>
      </c>
      <c r="BG220" s="167">
        <f>IF(N220="zákl. přenesená",J220,0)</f>
        <v>0</v>
      </c>
      <c r="BH220" s="167">
        <f>IF(N220="sníž. přenesená",J220,0)</f>
        <v>0</v>
      </c>
      <c r="BI220" s="167">
        <f>IF(N220="nulová",J220,0)</f>
        <v>0</v>
      </c>
      <c r="BJ220" s="24" t="s">
        <v>70</v>
      </c>
      <c r="BK220" s="167">
        <f>ROUND(I220*H220,2)</f>
        <v>0</v>
      </c>
      <c r="BL220" s="24" t="s">
        <v>379</v>
      </c>
      <c r="BM220" s="24" t="s">
        <v>432</v>
      </c>
    </row>
    <row r="221" spans="2:65" s="1" customFormat="1" ht="16.5" customHeight="1" x14ac:dyDescent="0.3">
      <c r="B221" s="156"/>
      <c r="C221" s="157" t="s">
        <v>433</v>
      </c>
      <c r="D221" s="292" t="s">
        <v>124</v>
      </c>
      <c r="E221" s="293" t="s">
        <v>434</v>
      </c>
      <c r="F221" s="294" t="s">
        <v>435</v>
      </c>
      <c r="G221" s="295" t="s">
        <v>160</v>
      </c>
      <c r="H221" s="296">
        <v>47.25</v>
      </c>
      <c r="I221" s="286">
        <v>0</v>
      </c>
      <c r="J221" s="162">
        <f>ROUND(I221*H221,2)</f>
        <v>0</v>
      </c>
      <c r="K221" s="159"/>
      <c r="L221" s="38"/>
      <c r="M221" s="163" t="s">
        <v>5</v>
      </c>
      <c r="N221" s="164" t="s">
        <v>35</v>
      </c>
      <c r="O221" s="165">
        <v>3.5000000000000003E-2</v>
      </c>
      <c r="P221" s="165">
        <f>O221*H221</f>
        <v>1.6537500000000001</v>
      </c>
      <c r="Q221" s="165">
        <v>3.0000000000000001E-5</v>
      </c>
      <c r="R221" s="165">
        <f>Q221*H221</f>
        <v>1.4175000000000001E-3</v>
      </c>
      <c r="S221" s="165">
        <v>0</v>
      </c>
      <c r="T221" s="166">
        <f>S221*H221</f>
        <v>0</v>
      </c>
      <c r="W221" s="24">
        <v>12.2</v>
      </c>
      <c r="AR221" s="24" t="s">
        <v>379</v>
      </c>
      <c r="AT221" s="24" t="s">
        <v>124</v>
      </c>
      <c r="AU221" s="24" t="s">
        <v>72</v>
      </c>
      <c r="AY221" s="24" t="s">
        <v>122</v>
      </c>
      <c r="BE221" s="167">
        <f>IF(N221="základní",J221,0)</f>
        <v>0</v>
      </c>
      <c r="BF221" s="167">
        <f>IF(N221="snížená",J221,0)</f>
        <v>0</v>
      </c>
      <c r="BG221" s="167">
        <f>IF(N221="zákl. přenesená",J221,0)</f>
        <v>0</v>
      </c>
      <c r="BH221" s="167">
        <f>IF(N221="sníž. přenesená",J221,0)</f>
        <v>0</v>
      </c>
      <c r="BI221" s="167">
        <f>IF(N221="nulová",J221,0)</f>
        <v>0</v>
      </c>
      <c r="BJ221" s="24" t="s">
        <v>70</v>
      </c>
      <c r="BK221" s="167">
        <f>ROUND(I221*H221,2)</f>
        <v>0</v>
      </c>
      <c r="BL221" s="24" t="s">
        <v>379</v>
      </c>
      <c r="BM221" s="24" t="s">
        <v>436</v>
      </c>
    </row>
    <row r="222" spans="2:65" s="12" customFormat="1" x14ac:dyDescent="0.3">
      <c r="B222" s="168"/>
      <c r="D222" s="297" t="s">
        <v>141</v>
      </c>
      <c r="E222" s="300" t="s">
        <v>5</v>
      </c>
      <c r="F222" s="301" t="s">
        <v>437</v>
      </c>
      <c r="G222" s="287"/>
      <c r="H222" s="302">
        <v>47.25</v>
      </c>
      <c r="I222" s="287"/>
      <c r="L222" s="168"/>
      <c r="M222" s="173"/>
      <c r="N222" s="174"/>
      <c r="O222" s="174"/>
      <c r="P222" s="174"/>
      <c r="Q222" s="174"/>
      <c r="R222" s="174"/>
      <c r="S222" s="174"/>
      <c r="T222" s="175"/>
      <c r="AT222" s="170" t="s">
        <v>141</v>
      </c>
      <c r="AU222" s="170" t="s">
        <v>72</v>
      </c>
      <c r="AV222" s="12" t="s">
        <v>72</v>
      </c>
      <c r="AW222" s="12" t="s">
        <v>28</v>
      </c>
      <c r="AX222" s="12" t="s">
        <v>70</v>
      </c>
      <c r="AY222" s="170" t="s">
        <v>122</v>
      </c>
    </row>
    <row r="223" spans="2:65" s="1" customFormat="1" ht="16.5" customHeight="1" x14ac:dyDescent="0.3">
      <c r="B223" s="156"/>
      <c r="C223" s="157" t="s">
        <v>438</v>
      </c>
      <c r="D223" s="292" t="s">
        <v>124</v>
      </c>
      <c r="E223" s="293" t="s">
        <v>439</v>
      </c>
      <c r="F223" s="294" t="s">
        <v>440</v>
      </c>
      <c r="G223" s="295" t="s">
        <v>127</v>
      </c>
      <c r="H223" s="296">
        <v>4</v>
      </c>
      <c r="I223" s="286">
        <v>0</v>
      </c>
      <c r="J223" s="162">
        <f>ROUND(I223*H223,2)</f>
        <v>0</v>
      </c>
      <c r="K223" s="159"/>
      <c r="L223" s="38"/>
      <c r="M223" s="163" t="s">
        <v>5</v>
      </c>
      <c r="N223" s="164" t="s">
        <v>35</v>
      </c>
      <c r="O223" s="165">
        <v>0</v>
      </c>
      <c r="P223" s="165">
        <f>O223*H223</f>
        <v>0</v>
      </c>
      <c r="Q223" s="165">
        <v>0</v>
      </c>
      <c r="R223" s="165">
        <f>Q223*H223</f>
        <v>0</v>
      </c>
      <c r="S223" s="165">
        <v>0</v>
      </c>
      <c r="T223" s="166">
        <f>S223*H223</f>
        <v>0</v>
      </c>
      <c r="W223" s="24"/>
      <c r="AR223" s="24" t="s">
        <v>379</v>
      </c>
      <c r="AT223" s="24" t="s">
        <v>124</v>
      </c>
      <c r="AU223" s="24" t="s">
        <v>72</v>
      </c>
      <c r="AY223" s="24" t="s">
        <v>122</v>
      </c>
      <c r="BE223" s="167">
        <f>IF(N223="základní",J223,0)</f>
        <v>0</v>
      </c>
      <c r="BF223" s="167">
        <f>IF(N223="snížená",J223,0)</f>
        <v>0</v>
      </c>
      <c r="BG223" s="167">
        <f>IF(N223="zákl. přenesená",J223,0)</f>
        <v>0</v>
      </c>
      <c r="BH223" s="167">
        <f>IF(N223="sníž. přenesená",J223,0)</f>
        <v>0</v>
      </c>
      <c r="BI223" s="167">
        <f>IF(N223="nulová",J223,0)</f>
        <v>0</v>
      </c>
      <c r="BJ223" s="24" t="s">
        <v>70</v>
      </c>
      <c r="BK223" s="167">
        <f>ROUND(I223*H223,2)</f>
        <v>0</v>
      </c>
      <c r="BL223" s="24" t="s">
        <v>379</v>
      </c>
      <c r="BM223" s="24" t="s">
        <v>441</v>
      </c>
    </row>
    <row r="224" spans="2:65" s="1" customFormat="1" ht="16.5" customHeight="1" x14ac:dyDescent="0.3">
      <c r="B224" s="156"/>
      <c r="C224" s="157" t="s">
        <v>379</v>
      </c>
      <c r="D224" s="292" t="s">
        <v>124</v>
      </c>
      <c r="E224" s="293" t="s">
        <v>442</v>
      </c>
      <c r="F224" s="294" t="s">
        <v>443</v>
      </c>
      <c r="G224" s="295" t="s">
        <v>127</v>
      </c>
      <c r="H224" s="296">
        <v>5</v>
      </c>
      <c r="I224" s="286">
        <v>0</v>
      </c>
      <c r="J224" s="162">
        <f>ROUND(I224*H224,2)</f>
        <v>0</v>
      </c>
      <c r="K224" s="159"/>
      <c r="L224" s="38"/>
      <c r="M224" s="163" t="s">
        <v>5</v>
      </c>
      <c r="N224" s="164" t="s">
        <v>35</v>
      </c>
      <c r="O224" s="165">
        <v>0</v>
      </c>
      <c r="P224" s="165">
        <f>O224*H224</f>
        <v>0</v>
      </c>
      <c r="Q224" s="165">
        <v>0</v>
      </c>
      <c r="R224" s="165">
        <f>Q224*H224</f>
        <v>0</v>
      </c>
      <c r="S224" s="165">
        <v>0</v>
      </c>
      <c r="T224" s="166">
        <f>S224*H224</f>
        <v>0</v>
      </c>
      <c r="W224" s="24"/>
      <c r="AR224" s="24" t="s">
        <v>379</v>
      </c>
      <c r="AT224" s="24" t="s">
        <v>124</v>
      </c>
      <c r="AU224" s="24" t="s">
        <v>72</v>
      </c>
      <c r="AY224" s="24" t="s">
        <v>122</v>
      </c>
      <c r="BE224" s="167">
        <f>IF(N224="základní",J224,0)</f>
        <v>0</v>
      </c>
      <c r="BF224" s="167">
        <f>IF(N224="snížená",J224,0)</f>
        <v>0</v>
      </c>
      <c r="BG224" s="167">
        <f>IF(N224="zákl. přenesená",J224,0)</f>
        <v>0</v>
      </c>
      <c r="BH224" s="167">
        <f>IF(N224="sníž. přenesená",J224,0)</f>
        <v>0</v>
      </c>
      <c r="BI224" s="167">
        <f>IF(N224="nulová",J224,0)</f>
        <v>0</v>
      </c>
      <c r="BJ224" s="24" t="s">
        <v>70</v>
      </c>
      <c r="BK224" s="167">
        <f>ROUND(I224*H224,2)</f>
        <v>0</v>
      </c>
      <c r="BL224" s="24" t="s">
        <v>379</v>
      </c>
      <c r="BM224" s="24" t="s">
        <v>444</v>
      </c>
    </row>
    <row r="225" spans="2:65" s="1" customFormat="1" ht="16.5" customHeight="1" x14ac:dyDescent="0.3">
      <c r="B225" s="156"/>
      <c r="C225" s="157" t="s">
        <v>445</v>
      </c>
      <c r="D225" s="292" t="s">
        <v>124</v>
      </c>
      <c r="E225" s="293" t="s">
        <v>446</v>
      </c>
      <c r="F225" s="294" t="s">
        <v>447</v>
      </c>
      <c r="G225" s="295" t="s">
        <v>448</v>
      </c>
      <c r="H225" s="296">
        <v>1</v>
      </c>
      <c r="I225" s="286">
        <v>0</v>
      </c>
      <c r="J225" s="162">
        <f>ROUND(I225*H225,2)</f>
        <v>0</v>
      </c>
      <c r="K225" s="159"/>
      <c r="L225" s="38"/>
      <c r="M225" s="163" t="s">
        <v>5</v>
      </c>
      <c r="N225" s="164" t="s">
        <v>35</v>
      </c>
      <c r="O225" s="165">
        <v>0</v>
      </c>
      <c r="P225" s="165">
        <f>O225*H225</f>
        <v>0</v>
      </c>
      <c r="Q225" s="165">
        <v>0</v>
      </c>
      <c r="R225" s="165">
        <f>Q225*H225</f>
        <v>0</v>
      </c>
      <c r="S225" s="165">
        <v>0</v>
      </c>
      <c r="T225" s="166">
        <f>S225*H225</f>
        <v>0</v>
      </c>
      <c r="W225" s="24"/>
      <c r="AR225" s="24" t="s">
        <v>379</v>
      </c>
      <c r="AT225" s="24" t="s">
        <v>124</v>
      </c>
      <c r="AU225" s="24" t="s">
        <v>72</v>
      </c>
      <c r="AY225" s="24" t="s">
        <v>122</v>
      </c>
      <c r="BE225" s="167">
        <f>IF(N225="základní",J225,0)</f>
        <v>0</v>
      </c>
      <c r="BF225" s="167">
        <f>IF(N225="snížená",J225,0)</f>
        <v>0</v>
      </c>
      <c r="BG225" s="167">
        <f>IF(N225="zákl. přenesená",J225,0)</f>
        <v>0</v>
      </c>
      <c r="BH225" s="167">
        <f>IF(N225="sníž. přenesená",J225,0)</f>
        <v>0</v>
      </c>
      <c r="BI225" s="167">
        <f>IF(N225="nulová",J225,0)</f>
        <v>0</v>
      </c>
      <c r="BJ225" s="24" t="s">
        <v>70</v>
      </c>
      <c r="BK225" s="167">
        <f>ROUND(I225*H225,2)</f>
        <v>0</v>
      </c>
      <c r="BL225" s="24" t="s">
        <v>379</v>
      </c>
      <c r="BM225" s="24" t="s">
        <v>449</v>
      </c>
    </row>
    <row r="226" spans="2:65" s="1" customFormat="1" ht="40.5" x14ac:dyDescent="0.3">
      <c r="B226" s="38"/>
      <c r="D226" s="297" t="s">
        <v>247</v>
      </c>
      <c r="E226" s="298"/>
      <c r="F226" s="299" t="s">
        <v>450</v>
      </c>
      <c r="G226" s="298"/>
      <c r="H226" s="298"/>
      <c r="I226" s="298"/>
      <c r="L226" s="38"/>
      <c r="M226" s="200"/>
      <c r="N226" s="39"/>
      <c r="O226" s="39"/>
      <c r="P226" s="39"/>
      <c r="Q226" s="39"/>
      <c r="R226" s="39"/>
      <c r="S226" s="39"/>
      <c r="T226" s="67"/>
      <c r="AT226" s="24" t="s">
        <v>247</v>
      </c>
      <c r="AU226" s="24" t="s">
        <v>72</v>
      </c>
    </row>
    <row r="227" spans="2:65" s="1" customFormat="1" ht="16.5" customHeight="1" x14ac:dyDescent="0.3">
      <c r="B227" s="156"/>
      <c r="C227" s="157" t="s">
        <v>451</v>
      </c>
      <c r="D227" s="292" t="s">
        <v>124</v>
      </c>
      <c r="E227" s="293" t="s">
        <v>452</v>
      </c>
      <c r="F227" s="294" t="s">
        <v>453</v>
      </c>
      <c r="G227" s="295" t="s">
        <v>127</v>
      </c>
      <c r="H227" s="296">
        <v>195</v>
      </c>
      <c r="I227" s="286">
        <v>0</v>
      </c>
      <c r="J227" s="162">
        <f t="shared" ref="J227:J234" si="11">ROUND(I227*H227,2)</f>
        <v>0</v>
      </c>
      <c r="K227" s="159"/>
      <c r="L227" s="38"/>
      <c r="M227" s="163" t="s">
        <v>5</v>
      </c>
      <c r="N227" s="164" t="s">
        <v>35</v>
      </c>
      <c r="O227" s="165">
        <v>0</v>
      </c>
      <c r="P227" s="165">
        <f t="shared" ref="P227:P232" si="12">O227*H227</f>
        <v>0</v>
      </c>
      <c r="Q227" s="165">
        <v>0</v>
      </c>
      <c r="R227" s="165">
        <f t="shared" ref="R227:R232" si="13">Q227*H227</f>
        <v>0</v>
      </c>
      <c r="S227" s="165">
        <v>0</v>
      </c>
      <c r="T227" s="166">
        <f t="shared" ref="T227:T232" si="14">S227*H227</f>
        <v>0</v>
      </c>
      <c r="W227" s="24"/>
      <c r="AR227" s="24" t="s">
        <v>379</v>
      </c>
      <c r="AT227" s="24" t="s">
        <v>124</v>
      </c>
      <c r="AU227" s="24" t="s">
        <v>72</v>
      </c>
      <c r="AY227" s="24" t="s">
        <v>122</v>
      </c>
      <c r="BE227" s="167">
        <f t="shared" ref="BE227:BE232" si="15">IF(N227="základní",J227,0)</f>
        <v>0</v>
      </c>
      <c r="BF227" s="167">
        <f t="shared" ref="BF227:BF232" si="16">IF(N227="snížená",J227,0)</f>
        <v>0</v>
      </c>
      <c r="BG227" s="167">
        <f t="shared" ref="BG227:BG232" si="17">IF(N227="zákl. přenesená",J227,0)</f>
        <v>0</v>
      </c>
      <c r="BH227" s="167">
        <f t="shared" ref="BH227:BH232" si="18">IF(N227="sníž. přenesená",J227,0)</f>
        <v>0</v>
      </c>
      <c r="BI227" s="167">
        <f t="shared" ref="BI227:BI232" si="19">IF(N227="nulová",J227,0)</f>
        <v>0</v>
      </c>
      <c r="BJ227" s="24" t="s">
        <v>70</v>
      </c>
      <c r="BK227" s="167">
        <f t="shared" ref="BK227:BK232" si="20">ROUND(I227*H227,2)</f>
        <v>0</v>
      </c>
      <c r="BL227" s="24" t="s">
        <v>379</v>
      </c>
      <c r="BM227" s="24" t="s">
        <v>454</v>
      </c>
    </row>
    <row r="228" spans="2:65" s="1" customFormat="1" ht="16.5" customHeight="1" x14ac:dyDescent="0.3">
      <c r="B228" s="156"/>
      <c r="C228" s="157" t="s">
        <v>455</v>
      </c>
      <c r="D228" s="292" t="s">
        <v>124</v>
      </c>
      <c r="E228" s="293" t="s">
        <v>456</v>
      </c>
      <c r="F228" s="294" t="s">
        <v>457</v>
      </c>
      <c r="G228" s="295" t="s">
        <v>127</v>
      </c>
      <c r="H228" s="296">
        <v>195</v>
      </c>
      <c r="I228" s="286">
        <v>0</v>
      </c>
      <c r="J228" s="162">
        <f t="shared" si="11"/>
        <v>0</v>
      </c>
      <c r="K228" s="159"/>
      <c r="L228" s="38"/>
      <c r="M228" s="163" t="s">
        <v>5</v>
      </c>
      <c r="N228" s="164" t="s">
        <v>35</v>
      </c>
      <c r="O228" s="165">
        <v>0</v>
      </c>
      <c r="P228" s="165">
        <f t="shared" si="12"/>
        <v>0</v>
      </c>
      <c r="Q228" s="165">
        <v>0</v>
      </c>
      <c r="R228" s="165">
        <f t="shared" si="13"/>
        <v>0</v>
      </c>
      <c r="S228" s="165">
        <v>0</v>
      </c>
      <c r="T228" s="166">
        <f t="shared" si="14"/>
        <v>0</v>
      </c>
      <c r="W228" s="24"/>
      <c r="AR228" s="24" t="s">
        <v>379</v>
      </c>
      <c r="AT228" s="24" t="s">
        <v>124</v>
      </c>
      <c r="AU228" s="24" t="s">
        <v>72</v>
      </c>
      <c r="AY228" s="24" t="s">
        <v>122</v>
      </c>
      <c r="BE228" s="167">
        <f t="shared" si="15"/>
        <v>0</v>
      </c>
      <c r="BF228" s="167">
        <f t="shared" si="16"/>
        <v>0</v>
      </c>
      <c r="BG228" s="167">
        <f t="shared" si="17"/>
        <v>0</v>
      </c>
      <c r="BH228" s="167">
        <f t="shared" si="18"/>
        <v>0</v>
      </c>
      <c r="BI228" s="167">
        <f t="shared" si="19"/>
        <v>0</v>
      </c>
      <c r="BJ228" s="24" t="s">
        <v>70</v>
      </c>
      <c r="BK228" s="167">
        <f t="shared" si="20"/>
        <v>0</v>
      </c>
      <c r="BL228" s="24" t="s">
        <v>379</v>
      </c>
      <c r="BM228" s="24" t="s">
        <v>458</v>
      </c>
    </row>
    <row r="229" spans="2:65" s="1" customFormat="1" ht="16.5" customHeight="1" x14ac:dyDescent="0.3">
      <c r="B229" s="156"/>
      <c r="C229" s="157" t="s">
        <v>459</v>
      </c>
      <c r="D229" s="292" t="s">
        <v>124</v>
      </c>
      <c r="E229" s="293" t="s">
        <v>460</v>
      </c>
      <c r="F229" s="294" t="s">
        <v>461</v>
      </c>
      <c r="G229" s="295" t="s">
        <v>448</v>
      </c>
      <c r="H229" s="296">
        <v>1</v>
      </c>
      <c r="I229" s="286">
        <v>0</v>
      </c>
      <c r="J229" s="162">
        <f t="shared" si="11"/>
        <v>0</v>
      </c>
      <c r="K229" s="159"/>
      <c r="L229" s="38"/>
      <c r="M229" s="163" t="s">
        <v>5</v>
      </c>
      <c r="N229" s="164" t="s">
        <v>35</v>
      </c>
      <c r="O229" s="165">
        <v>0</v>
      </c>
      <c r="P229" s="165">
        <f t="shared" si="12"/>
        <v>0</v>
      </c>
      <c r="Q229" s="165">
        <v>0</v>
      </c>
      <c r="R229" s="165">
        <f t="shared" si="13"/>
        <v>0</v>
      </c>
      <c r="S229" s="165">
        <v>0</v>
      </c>
      <c r="T229" s="166">
        <f t="shared" si="14"/>
        <v>0</v>
      </c>
      <c r="W229" s="24"/>
      <c r="AR229" s="24" t="s">
        <v>379</v>
      </c>
      <c r="AT229" s="24" t="s">
        <v>124</v>
      </c>
      <c r="AU229" s="24" t="s">
        <v>72</v>
      </c>
      <c r="AY229" s="24" t="s">
        <v>122</v>
      </c>
      <c r="BE229" s="167">
        <f t="shared" si="15"/>
        <v>0</v>
      </c>
      <c r="BF229" s="167">
        <f t="shared" si="16"/>
        <v>0</v>
      </c>
      <c r="BG229" s="167">
        <f t="shared" si="17"/>
        <v>0</v>
      </c>
      <c r="BH229" s="167">
        <f t="shared" si="18"/>
        <v>0</v>
      </c>
      <c r="BI229" s="167">
        <f t="shared" si="19"/>
        <v>0</v>
      </c>
      <c r="BJ229" s="24" t="s">
        <v>70</v>
      </c>
      <c r="BK229" s="167">
        <f t="shared" si="20"/>
        <v>0</v>
      </c>
      <c r="BL229" s="24" t="s">
        <v>379</v>
      </c>
      <c r="BM229" s="24" t="s">
        <v>462</v>
      </c>
    </row>
    <row r="230" spans="2:65" s="1" customFormat="1" ht="16.5" customHeight="1" x14ac:dyDescent="0.3">
      <c r="B230" s="156"/>
      <c r="C230" s="157" t="s">
        <v>463</v>
      </c>
      <c r="D230" s="292" t="s">
        <v>124</v>
      </c>
      <c r="E230" s="293" t="s">
        <v>464</v>
      </c>
      <c r="F230" s="294" t="s">
        <v>465</v>
      </c>
      <c r="G230" s="295" t="s">
        <v>448</v>
      </c>
      <c r="H230" s="296">
        <v>1</v>
      </c>
      <c r="I230" s="286">
        <v>0</v>
      </c>
      <c r="J230" s="162">
        <f t="shared" si="11"/>
        <v>0</v>
      </c>
      <c r="K230" s="159"/>
      <c r="L230" s="38"/>
      <c r="M230" s="163" t="s">
        <v>5</v>
      </c>
      <c r="N230" s="164" t="s">
        <v>35</v>
      </c>
      <c r="O230" s="165">
        <v>0</v>
      </c>
      <c r="P230" s="165">
        <f t="shared" si="12"/>
        <v>0</v>
      </c>
      <c r="Q230" s="165">
        <v>0</v>
      </c>
      <c r="R230" s="165">
        <f t="shared" si="13"/>
        <v>0</v>
      </c>
      <c r="S230" s="165">
        <v>0</v>
      </c>
      <c r="T230" s="166">
        <f t="shared" si="14"/>
        <v>0</v>
      </c>
      <c r="W230" s="24"/>
      <c r="AR230" s="24" t="s">
        <v>379</v>
      </c>
      <c r="AT230" s="24" t="s">
        <v>124</v>
      </c>
      <c r="AU230" s="24" t="s">
        <v>72</v>
      </c>
      <c r="AY230" s="24" t="s">
        <v>122</v>
      </c>
      <c r="BE230" s="167">
        <f t="shared" si="15"/>
        <v>0</v>
      </c>
      <c r="BF230" s="167">
        <f t="shared" si="16"/>
        <v>0</v>
      </c>
      <c r="BG230" s="167">
        <f t="shared" si="17"/>
        <v>0</v>
      </c>
      <c r="BH230" s="167">
        <f t="shared" si="18"/>
        <v>0</v>
      </c>
      <c r="BI230" s="167">
        <f t="shared" si="19"/>
        <v>0</v>
      </c>
      <c r="BJ230" s="24" t="s">
        <v>70</v>
      </c>
      <c r="BK230" s="167">
        <f t="shared" si="20"/>
        <v>0</v>
      </c>
      <c r="BL230" s="24" t="s">
        <v>379</v>
      </c>
      <c r="BM230" s="24" t="s">
        <v>466</v>
      </c>
    </row>
    <row r="231" spans="2:65" s="1" customFormat="1" ht="16.5" customHeight="1" x14ac:dyDescent="0.3">
      <c r="B231" s="156"/>
      <c r="C231" s="157" t="s">
        <v>467</v>
      </c>
      <c r="D231" s="292" t="s">
        <v>124</v>
      </c>
      <c r="E231" s="293" t="s">
        <v>468</v>
      </c>
      <c r="F231" s="294" t="s">
        <v>469</v>
      </c>
      <c r="G231" s="295" t="s">
        <v>222</v>
      </c>
      <c r="H231" s="296">
        <v>2</v>
      </c>
      <c r="I231" s="286">
        <v>0</v>
      </c>
      <c r="J231" s="162">
        <f t="shared" si="11"/>
        <v>0</v>
      </c>
      <c r="K231" s="159"/>
      <c r="L231" s="38"/>
      <c r="M231" s="163" t="s">
        <v>5</v>
      </c>
      <c r="N231" s="164" t="s">
        <v>35</v>
      </c>
      <c r="O231" s="165">
        <v>0</v>
      </c>
      <c r="P231" s="165">
        <f t="shared" si="12"/>
        <v>0</v>
      </c>
      <c r="Q231" s="165">
        <v>0</v>
      </c>
      <c r="R231" s="165">
        <f t="shared" si="13"/>
        <v>0</v>
      </c>
      <c r="S231" s="165">
        <v>0</v>
      </c>
      <c r="T231" s="166">
        <f t="shared" si="14"/>
        <v>0</v>
      </c>
      <c r="W231" s="24"/>
      <c r="AR231" s="24" t="s">
        <v>379</v>
      </c>
      <c r="AT231" s="24" t="s">
        <v>124</v>
      </c>
      <c r="AU231" s="24" t="s">
        <v>72</v>
      </c>
      <c r="AY231" s="24" t="s">
        <v>122</v>
      </c>
      <c r="BE231" s="167">
        <f t="shared" si="15"/>
        <v>0</v>
      </c>
      <c r="BF231" s="167">
        <f t="shared" si="16"/>
        <v>0</v>
      </c>
      <c r="BG231" s="167">
        <f t="shared" si="17"/>
        <v>0</v>
      </c>
      <c r="BH231" s="167">
        <f t="shared" si="18"/>
        <v>0</v>
      </c>
      <c r="BI231" s="167">
        <f t="shared" si="19"/>
        <v>0</v>
      </c>
      <c r="BJ231" s="24" t="s">
        <v>70</v>
      </c>
      <c r="BK231" s="167">
        <f t="shared" si="20"/>
        <v>0</v>
      </c>
      <c r="BL231" s="24" t="s">
        <v>379</v>
      </c>
      <c r="BM231" s="24" t="s">
        <v>470</v>
      </c>
    </row>
    <row r="232" spans="2:65" s="1" customFormat="1" ht="16.5" customHeight="1" x14ac:dyDescent="0.3">
      <c r="B232" s="156"/>
      <c r="C232" s="157" t="s">
        <v>471</v>
      </c>
      <c r="D232" s="292" t="s">
        <v>124</v>
      </c>
      <c r="E232" s="293" t="s">
        <v>472</v>
      </c>
      <c r="F232" s="294" t="s">
        <v>473</v>
      </c>
      <c r="G232" s="295" t="s">
        <v>222</v>
      </c>
      <c r="H232" s="296">
        <v>2</v>
      </c>
      <c r="I232" s="286">
        <v>0</v>
      </c>
      <c r="J232" s="162">
        <f t="shared" si="11"/>
        <v>0</v>
      </c>
      <c r="K232" s="159"/>
      <c r="L232" s="38"/>
      <c r="M232" s="163" t="s">
        <v>5</v>
      </c>
      <c r="N232" s="164" t="s">
        <v>35</v>
      </c>
      <c r="O232" s="165">
        <v>0</v>
      </c>
      <c r="P232" s="165">
        <f t="shared" si="12"/>
        <v>0</v>
      </c>
      <c r="Q232" s="165">
        <v>0</v>
      </c>
      <c r="R232" s="165">
        <f t="shared" si="13"/>
        <v>0</v>
      </c>
      <c r="S232" s="165">
        <v>0</v>
      </c>
      <c r="T232" s="166">
        <f t="shared" si="14"/>
        <v>0</v>
      </c>
      <c r="W232" s="24"/>
      <c r="AR232" s="24" t="s">
        <v>379</v>
      </c>
      <c r="AT232" s="24" t="s">
        <v>124</v>
      </c>
      <c r="AU232" s="24" t="s">
        <v>72</v>
      </c>
      <c r="AY232" s="24" t="s">
        <v>122</v>
      </c>
      <c r="BE232" s="167">
        <f t="shared" si="15"/>
        <v>0</v>
      </c>
      <c r="BF232" s="167">
        <f t="shared" si="16"/>
        <v>0</v>
      </c>
      <c r="BG232" s="167">
        <f t="shared" si="17"/>
        <v>0</v>
      </c>
      <c r="BH232" s="167">
        <f t="shared" si="18"/>
        <v>0</v>
      </c>
      <c r="BI232" s="167">
        <f t="shared" si="19"/>
        <v>0</v>
      </c>
      <c r="BJ232" s="24" t="s">
        <v>70</v>
      </c>
      <c r="BK232" s="167">
        <f t="shared" si="20"/>
        <v>0</v>
      </c>
      <c r="BL232" s="24" t="s">
        <v>379</v>
      </c>
      <c r="BM232" s="24" t="s">
        <v>474</v>
      </c>
    </row>
    <row r="233" spans="2:65" s="1" customFormat="1" ht="27" x14ac:dyDescent="0.3">
      <c r="B233" s="38"/>
      <c r="D233" s="297" t="s">
        <v>247</v>
      </c>
      <c r="E233" s="298"/>
      <c r="F233" s="299" t="s">
        <v>475</v>
      </c>
      <c r="G233" s="298"/>
      <c r="H233" s="298"/>
      <c r="I233" s="298"/>
      <c r="L233" s="38"/>
      <c r="M233" s="200"/>
      <c r="N233" s="39"/>
      <c r="O233" s="39"/>
      <c r="P233" s="39"/>
      <c r="Q233" s="39"/>
      <c r="R233" s="39"/>
      <c r="S233" s="39"/>
      <c r="T233" s="67"/>
      <c r="AT233" s="24" t="s">
        <v>247</v>
      </c>
      <c r="AU233" s="24" t="s">
        <v>72</v>
      </c>
    </row>
    <row r="234" spans="2:65" s="1" customFormat="1" ht="25.5" customHeight="1" x14ac:dyDescent="0.3">
      <c r="B234" s="156"/>
      <c r="C234" s="157" t="s">
        <v>476</v>
      </c>
      <c r="D234" s="292" t="s">
        <v>124</v>
      </c>
      <c r="E234" s="293" t="s">
        <v>477</v>
      </c>
      <c r="F234" s="294" t="s">
        <v>478</v>
      </c>
      <c r="G234" s="295" t="s">
        <v>127</v>
      </c>
      <c r="H234" s="296">
        <v>30</v>
      </c>
      <c r="I234" s="286">
        <v>0</v>
      </c>
      <c r="J234" s="162">
        <f t="shared" si="11"/>
        <v>0</v>
      </c>
      <c r="K234" s="159"/>
      <c r="L234" s="38"/>
      <c r="M234" s="163" t="s">
        <v>5</v>
      </c>
      <c r="N234" s="164" t="s">
        <v>35</v>
      </c>
      <c r="O234" s="165">
        <v>0</v>
      </c>
      <c r="P234" s="165">
        <f>O234*H234</f>
        <v>0</v>
      </c>
      <c r="Q234" s="165">
        <v>0</v>
      </c>
      <c r="R234" s="165">
        <f>Q234*H234</f>
        <v>0</v>
      </c>
      <c r="S234" s="165">
        <v>0</v>
      </c>
      <c r="T234" s="166">
        <f>S234*H234</f>
        <v>0</v>
      </c>
      <c r="W234" s="24"/>
      <c r="AR234" s="24" t="s">
        <v>379</v>
      </c>
      <c r="AT234" s="24" t="s">
        <v>124</v>
      </c>
      <c r="AU234" s="24" t="s">
        <v>72</v>
      </c>
      <c r="AY234" s="24" t="s">
        <v>122</v>
      </c>
      <c r="BE234" s="167">
        <f>IF(N234="základní",J234,0)</f>
        <v>0</v>
      </c>
      <c r="BF234" s="167">
        <f>IF(N234="snížená",J234,0)</f>
        <v>0</v>
      </c>
      <c r="BG234" s="167">
        <f>IF(N234="zákl. přenesená",J234,0)</f>
        <v>0</v>
      </c>
      <c r="BH234" s="167">
        <f>IF(N234="sníž. přenesená",J234,0)</f>
        <v>0</v>
      </c>
      <c r="BI234" s="167">
        <f>IF(N234="nulová",J234,0)</f>
        <v>0</v>
      </c>
      <c r="BJ234" s="24" t="s">
        <v>70</v>
      </c>
      <c r="BK234" s="167">
        <f>ROUND(I234*H234,2)</f>
        <v>0</v>
      </c>
      <c r="BL234" s="24" t="s">
        <v>379</v>
      </c>
      <c r="BM234" s="24" t="s">
        <v>479</v>
      </c>
    </row>
    <row r="235" spans="2:65" s="1" customFormat="1" ht="27" x14ac:dyDescent="0.3">
      <c r="B235" s="38"/>
      <c r="D235" s="297" t="s">
        <v>247</v>
      </c>
      <c r="E235" s="298"/>
      <c r="F235" s="299" t="s">
        <v>480</v>
      </c>
      <c r="G235" s="298"/>
      <c r="H235" s="298"/>
      <c r="I235" s="298"/>
      <c r="L235" s="38"/>
      <c r="M235" s="200"/>
      <c r="N235" s="39"/>
      <c r="O235" s="39"/>
      <c r="P235" s="39"/>
      <c r="Q235" s="39"/>
      <c r="R235" s="39"/>
      <c r="S235" s="39"/>
      <c r="T235" s="67"/>
      <c r="AT235" s="24" t="s">
        <v>247</v>
      </c>
      <c r="AU235" s="24" t="s">
        <v>72</v>
      </c>
    </row>
    <row r="236" spans="2:65" s="11" customFormat="1" ht="37.35" customHeight="1" x14ac:dyDescent="0.35">
      <c r="B236" s="144"/>
      <c r="D236" s="308" t="s">
        <v>63</v>
      </c>
      <c r="E236" s="309" t="s">
        <v>481</v>
      </c>
      <c r="F236" s="309" t="s">
        <v>482</v>
      </c>
      <c r="G236" s="310"/>
      <c r="H236" s="310"/>
      <c r="I236" s="310"/>
      <c r="J236" s="147">
        <v>0</v>
      </c>
      <c r="L236" s="144"/>
      <c r="M236" s="148"/>
      <c r="N236" s="149"/>
      <c r="O236" s="149"/>
      <c r="P236" s="150" t="e">
        <f>SUM(#REF!)</f>
        <v>#REF!</v>
      </c>
      <c r="Q236" s="149"/>
      <c r="R236" s="150" t="e">
        <f>SUM(#REF!)</f>
        <v>#REF!</v>
      </c>
      <c r="S236" s="149"/>
      <c r="T236" s="151" t="e">
        <f>SUM(#REF!)</f>
        <v>#REF!</v>
      </c>
      <c r="W236" s="145"/>
      <c r="AR236" s="145" t="s">
        <v>128</v>
      </c>
      <c r="AT236" s="152" t="s">
        <v>63</v>
      </c>
      <c r="AU236" s="152" t="s">
        <v>64</v>
      </c>
      <c r="AY236" s="145" t="s">
        <v>122</v>
      </c>
      <c r="BK236" s="153">
        <f>J236</f>
        <v>0</v>
      </c>
    </row>
    <row r="237" spans="2:65" x14ac:dyDescent="0.3">
      <c r="B237" s="311"/>
      <c r="C237" s="157">
        <v>73</v>
      </c>
      <c r="D237" s="292"/>
      <c r="E237" s="293"/>
      <c r="F237" s="294" t="s">
        <v>664</v>
      </c>
      <c r="G237" s="295" t="s">
        <v>663</v>
      </c>
      <c r="H237" s="296">
        <v>1</v>
      </c>
      <c r="I237" s="286">
        <v>0</v>
      </c>
      <c r="J237" s="162">
        <f t="shared" ref="J237:J241" si="21">H237*I237</f>
        <v>0</v>
      </c>
      <c r="K237" s="312"/>
      <c r="L237" s="350"/>
    </row>
    <row r="238" spans="2:65" x14ac:dyDescent="0.3">
      <c r="B238" s="311"/>
      <c r="C238" s="157">
        <v>74</v>
      </c>
      <c r="D238" s="292"/>
      <c r="E238" s="293"/>
      <c r="F238" s="294" t="s">
        <v>665</v>
      </c>
      <c r="G238" s="295" t="s">
        <v>663</v>
      </c>
      <c r="H238" s="296">
        <v>1</v>
      </c>
      <c r="I238" s="286">
        <v>0</v>
      </c>
      <c r="J238" s="162">
        <f t="shared" si="21"/>
        <v>0</v>
      </c>
      <c r="K238" s="312"/>
      <c r="L238" s="350"/>
    </row>
    <row r="239" spans="2:65" x14ac:dyDescent="0.3">
      <c r="B239" s="311"/>
      <c r="C239" s="157">
        <v>75</v>
      </c>
      <c r="D239" s="292"/>
      <c r="E239" s="293"/>
      <c r="F239" s="294" t="s">
        <v>666</v>
      </c>
      <c r="G239" s="295" t="s">
        <v>663</v>
      </c>
      <c r="H239" s="296">
        <v>1</v>
      </c>
      <c r="I239" s="286">
        <v>0</v>
      </c>
      <c r="J239" s="162">
        <f t="shared" si="21"/>
        <v>0</v>
      </c>
      <c r="K239" s="312"/>
      <c r="L239" s="350"/>
    </row>
    <row r="240" spans="2:65" x14ac:dyDescent="0.3">
      <c r="B240" s="311"/>
      <c r="C240" s="157">
        <v>76</v>
      </c>
      <c r="D240" s="292"/>
      <c r="E240" s="293"/>
      <c r="F240" s="294" t="s">
        <v>667</v>
      </c>
      <c r="G240" s="295" t="s">
        <v>663</v>
      </c>
      <c r="H240" s="296">
        <v>1</v>
      </c>
      <c r="I240" s="286">
        <v>0</v>
      </c>
      <c r="J240" s="162">
        <f t="shared" si="21"/>
        <v>0</v>
      </c>
      <c r="K240" s="312"/>
      <c r="L240" s="350"/>
    </row>
    <row r="241" spans="2:23" s="291" customFormat="1" x14ac:dyDescent="0.3">
      <c r="B241" s="311"/>
      <c r="C241" s="157">
        <v>77</v>
      </c>
      <c r="D241" s="292"/>
      <c r="E241" s="293"/>
      <c r="F241" s="294" t="s">
        <v>668</v>
      </c>
      <c r="G241" s="295" t="s">
        <v>663</v>
      </c>
      <c r="H241" s="296">
        <v>1</v>
      </c>
      <c r="I241" s="286">
        <v>0</v>
      </c>
      <c r="J241" s="162">
        <f t="shared" si="21"/>
        <v>0</v>
      </c>
      <c r="K241" s="312"/>
      <c r="L241" s="350"/>
      <c r="W241" s="280"/>
    </row>
  </sheetData>
  <autoFilter ref="C94:K236"/>
  <mergeCells count="14">
    <mergeCell ref="L237:L241"/>
    <mergeCell ref="E87:H87"/>
    <mergeCell ref="G1:H1"/>
    <mergeCell ref="L2:V2"/>
    <mergeCell ref="E49:H49"/>
    <mergeCell ref="E51:H51"/>
    <mergeCell ref="J55:J56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01" customWidth="1"/>
    <col min="2" max="2" width="1.6640625" style="201" customWidth="1"/>
    <col min="3" max="4" width="5" style="201" customWidth="1"/>
    <col min="5" max="5" width="11.6640625" style="201" customWidth="1"/>
    <col min="6" max="6" width="9.1640625" style="201" customWidth="1"/>
    <col min="7" max="7" width="5" style="201" customWidth="1"/>
    <col min="8" max="8" width="77.83203125" style="201" customWidth="1"/>
    <col min="9" max="10" width="20" style="201" customWidth="1"/>
    <col min="11" max="11" width="1.6640625" style="201" customWidth="1"/>
  </cols>
  <sheetData>
    <row r="1" spans="2:11" ht="37.5" customHeight="1" x14ac:dyDescent="0.3"/>
    <row r="2" spans="2:11" ht="7.5" customHeight="1" x14ac:dyDescent="0.3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5" customFormat="1" ht="45" customHeight="1" x14ac:dyDescent="0.3">
      <c r="B3" s="205"/>
      <c r="C3" s="360" t="s">
        <v>483</v>
      </c>
      <c r="D3" s="360"/>
      <c r="E3" s="360"/>
      <c r="F3" s="360"/>
      <c r="G3" s="360"/>
      <c r="H3" s="360"/>
      <c r="I3" s="360"/>
      <c r="J3" s="360"/>
      <c r="K3" s="206"/>
    </row>
    <row r="4" spans="2:11" ht="25.5" customHeight="1" x14ac:dyDescent="0.3">
      <c r="B4" s="207"/>
      <c r="C4" s="361" t="s">
        <v>484</v>
      </c>
      <c r="D4" s="361"/>
      <c r="E4" s="361"/>
      <c r="F4" s="361"/>
      <c r="G4" s="361"/>
      <c r="H4" s="361"/>
      <c r="I4" s="361"/>
      <c r="J4" s="361"/>
      <c r="K4" s="208"/>
    </row>
    <row r="5" spans="2:11" ht="5.25" customHeight="1" x14ac:dyDescent="0.3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ht="15" customHeight="1" x14ac:dyDescent="0.3">
      <c r="B6" s="207"/>
      <c r="C6" s="362" t="s">
        <v>485</v>
      </c>
      <c r="D6" s="362"/>
      <c r="E6" s="362"/>
      <c r="F6" s="362"/>
      <c r="G6" s="362"/>
      <c r="H6" s="362"/>
      <c r="I6" s="362"/>
      <c r="J6" s="362"/>
      <c r="K6" s="208"/>
    </row>
    <row r="7" spans="2:11" ht="15" customHeight="1" x14ac:dyDescent="0.3">
      <c r="B7" s="211"/>
      <c r="C7" s="362" t="s">
        <v>486</v>
      </c>
      <c r="D7" s="362"/>
      <c r="E7" s="362"/>
      <c r="F7" s="362"/>
      <c r="G7" s="362"/>
      <c r="H7" s="362"/>
      <c r="I7" s="362"/>
      <c r="J7" s="362"/>
      <c r="K7" s="208"/>
    </row>
    <row r="8" spans="2:11" ht="12.75" customHeight="1" x14ac:dyDescent="0.3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ht="15" customHeight="1" x14ac:dyDescent="0.3">
      <c r="B9" s="211"/>
      <c r="C9" s="362" t="s">
        <v>487</v>
      </c>
      <c r="D9" s="362"/>
      <c r="E9" s="362"/>
      <c r="F9" s="362"/>
      <c r="G9" s="362"/>
      <c r="H9" s="362"/>
      <c r="I9" s="362"/>
      <c r="J9" s="362"/>
      <c r="K9" s="208"/>
    </row>
    <row r="10" spans="2:11" ht="15" customHeight="1" x14ac:dyDescent="0.3">
      <c r="B10" s="211"/>
      <c r="C10" s="210"/>
      <c r="D10" s="362" t="s">
        <v>488</v>
      </c>
      <c r="E10" s="362"/>
      <c r="F10" s="362"/>
      <c r="G10" s="362"/>
      <c r="H10" s="362"/>
      <c r="I10" s="362"/>
      <c r="J10" s="362"/>
      <c r="K10" s="208"/>
    </row>
    <row r="11" spans="2:11" ht="15" customHeight="1" x14ac:dyDescent="0.3">
      <c r="B11" s="211"/>
      <c r="C11" s="212"/>
      <c r="D11" s="362" t="s">
        <v>489</v>
      </c>
      <c r="E11" s="362"/>
      <c r="F11" s="362"/>
      <c r="G11" s="362"/>
      <c r="H11" s="362"/>
      <c r="I11" s="362"/>
      <c r="J11" s="362"/>
      <c r="K11" s="208"/>
    </row>
    <row r="12" spans="2:11" ht="12.75" customHeight="1" x14ac:dyDescent="0.3">
      <c r="B12" s="211"/>
      <c r="C12" s="212"/>
      <c r="D12" s="212"/>
      <c r="E12" s="212"/>
      <c r="F12" s="212"/>
      <c r="G12" s="212"/>
      <c r="H12" s="212"/>
      <c r="I12" s="212"/>
      <c r="J12" s="212"/>
      <c r="K12" s="208"/>
    </row>
    <row r="13" spans="2:11" ht="15" customHeight="1" x14ac:dyDescent="0.3">
      <c r="B13" s="211"/>
      <c r="C13" s="212"/>
      <c r="D13" s="362" t="s">
        <v>490</v>
      </c>
      <c r="E13" s="362"/>
      <c r="F13" s="362"/>
      <c r="G13" s="362"/>
      <c r="H13" s="362"/>
      <c r="I13" s="362"/>
      <c r="J13" s="362"/>
      <c r="K13" s="208"/>
    </row>
    <row r="14" spans="2:11" ht="15" customHeight="1" x14ac:dyDescent="0.3">
      <c r="B14" s="211"/>
      <c r="C14" s="212"/>
      <c r="D14" s="362" t="s">
        <v>491</v>
      </c>
      <c r="E14" s="362"/>
      <c r="F14" s="362"/>
      <c r="G14" s="362"/>
      <c r="H14" s="362"/>
      <c r="I14" s="362"/>
      <c r="J14" s="362"/>
      <c r="K14" s="208"/>
    </row>
    <row r="15" spans="2:11" ht="15" customHeight="1" x14ac:dyDescent="0.3">
      <c r="B15" s="211"/>
      <c r="C15" s="212"/>
      <c r="D15" s="362" t="s">
        <v>492</v>
      </c>
      <c r="E15" s="362"/>
      <c r="F15" s="362"/>
      <c r="G15" s="362"/>
      <c r="H15" s="362"/>
      <c r="I15" s="362"/>
      <c r="J15" s="362"/>
      <c r="K15" s="208"/>
    </row>
    <row r="16" spans="2:11" ht="15" customHeight="1" x14ac:dyDescent="0.3">
      <c r="B16" s="211"/>
      <c r="C16" s="212"/>
      <c r="D16" s="212"/>
      <c r="E16" s="213" t="s">
        <v>69</v>
      </c>
      <c r="F16" s="362" t="s">
        <v>493</v>
      </c>
      <c r="G16" s="362"/>
      <c r="H16" s="362"/>
      <c r="I16" s="362"/>
      <c r="J16" s="362"/>
      <c r="K16" s="208"/>
    </row>
    <row r="17" spans="2:11" ht="15" customHeight="1" x14ac:dyDescent="0.3">
      <c r="B17" s="211"/>
      <c r="C17" s="212"/>
      <c r="D17" s="212"/>
      <c r="E17" s="213" t="s">
        <v>494</v>
      </c>
      <c r="F17" s="362" t="s">
        <v>495</v>
      </c>
      <c r="G17" s="362"/>
      <c r="H17" s="362"/>
      <c r="I17" s="362"/>
      <c r="J17" s="362"/>
      <c r="K17" s="208"/>
    </row>
    <row r="18" spans="2:11" ht="15" customHeight="1" x14ac:dyDescent="0.3">
      <c r="B18" s="211"/>
      <c r="C18" s="212"/>
      <c r="D18" s="212"/>
      <c r="E18" s="213" t="s">
        <v>496</v>
      </c>
      <c r="F18" s="362" t="s">
        <v>497</v>
      </c>
      <c r="G18" s="362"/>
      <c r="H18" s="362"/>
      <c r="I18" s="362"/>
      <c r="J18" s="362"/>
      <c r="K18" s="208"/>
    </row>
    <row r="19" spans="2:11" ht="15" customHeight="1" x14ac:dyDescent="0.3">
      <c r="B19" s="211"/>
      <c r="C19" s="212"/>
      <c r="D19" s="212"/>
      <c r="E19" s="213" t="s">
        <v>498</v>
      </c>
      <c r="F19" s="362" t="s">
        <v>499</v>
      </c>
      <c r="G19" s="362"/>
      <c r="H19" s="362"/>
      <c r="I19" s="362"/>
      <c r="J19" s="362"/>
      <c r="K19" s="208"/>
    </row>
    <row r="20" spans="2:11" ht="15" customHeight="1" x14ac:dyDescent="0.3">
      <c r="B20" s="211"/>
      <c r="C20" s="212"/>
      <c r="D20" s="212"/>
      <c r="E20" s="213" t="s">
        <v>481</v>
      </c>
      <c r="F20" s="362" t="s">
        <v>482</v>
      </c>
      <c r="G20" s="362"/>
      <c r="H20" s="362"/>
      <c r="I20" s="362"/>
      <c r="J20" s="362"/>
      <c r="K20" s="208"/>
    </row>
    <row r="21" spans="2:11" ht="15" customHeight="1" x14ac:dyDescent="0.3">
      <c r="B21" s="211"/>
      <c r="C21" s="212"/>
      <c r="D21" s="212"/>
      <c r="E21" s="213" t="s">
        <v>75</v>
      </c>
      <c r="F21" s="362" t="s">
        <v>500</v>
      </c>
      <c r="G21" s="362"/>
      <c r="H21" s="362"/>
      <c r="I21" s="362"/>
      <c r="J21" s="362"/>
      <c r="K21" s="208"/>
    </row>
    <row r="22" spans="2:11" ht="12.75" customHeight="1" x14ac:dyDescent="0.3">
      <c r="B22" s="211"/>
      <c r="C22" s="212"/>
      <c r="D22" s="212"/>
      <c r="E22" s="212"/>
      <c r="F22" s="212"/>
      <c r="G22" s="212"/>
      <c r="H22" s="212"/>
      <c r="I22" s="212"/>
      <c r="J22" s="212"/>
      <c r="K22" s="208"/>
    </row>
    <row r="23" spans="2:11" ht="15" customHeight="1" x14ac:dyDescent="0.3">
      <c r="B23" s="211"/>
      <c r="C23" s="362" t="s">
        <v>501</v>
      </c>
      <c r="D23" s="362"/>
      <c r="E23" s="362"/>
      <c r="F23" s="362"/>
      <c r="G23" s="362"/>
      <c r="H23" s="362"/>
      <c r="I23" s="362"/>
      <c r="J23" s="362"/>
      <c r="K23" s="208"/>
    </row>
    <row r="24" spans="2:11" ht="15" customHeight="1" x14ac:dyDescent="0.3">
      <c r="B24" s="211"/>
      <c r="C24" s="362" t="s">
        <v>502</v>
      </c>
      <c r="D24" s="362"/>
      <c r="E24" s="362"/>
      <c r="F24" s="362"/>
      <c r="G24" s="362"/>
      <c r="H24" s="362"/>
      <c r="I24" s="362"/>
      <c r="J24" s="362"/>
      <c r="K24" s="208"/>
    </row>
    <row r="25" spans="2:11" ht="15" customHeight="1" x14ac:dyDescent="0.3">
      <c r="B25" s="211"/>
      <c r="C25" s="210"/>
      <c r="D25" s="362" t="s">
        <v>503</v>
      </c>
      <c r="E25" s="362"/>
      <c r="F25" s="362"/>
      <c r="G25" s="362"/>
      <c r="H25" s="362"/>
      <c r="I25" s="362"/>
      <c r="J25" s="362"/>
      <c r="K25" s="208"/>
    </row>
    <row r="26" spans="2:11" ht="15" customHeight="1" x14ac:dyDescent="0.3">
      <c r="B26" s="211"/>
      <c r="C26" s="212"/>
      <c r="D26" s="362" t="s">
        <v>504</v>
      </c>
      <c r="E26" s="362"/>
      <c r="F26" s="362"/>
      <c r="G26" s="362"/>
      <c r="H26" s="362"/>
      <c r="I26" s="362"/>
      <c r="J26" s="362"/>
      <c r="K26" s="208"/>
    </row>
    <row r="27" spans="2:11" ht="12.75" customHeight="1" x14ac:dyDescent="0.3">
      <c r="B27" s="211"/>
      <c r="C27" s="212"/>
      <c r="D27" s="212"/>
      <c r="E27" s="212"/>
      <c r="F27" s="212"/>
      <c r="G27" s="212"/>
      <c r="H27" s="212"/>
      <c r="I27" s="212"/>
      <c r="J27" s="212"/>
      <c r="K27" s="208"/>
    </row>
    <row r="28" spans="2:11" ht="15" customHeight="1" x14ac:dyDescent="0.3">
      <c r="B28" s="211"/>
      <c r="C28" s="212"/>
      <c r="D28" s="362" t="s">
        <v>505</v>
      </c>
      <c r="E28" s="362"/>
      <c r="F28" s="362"/>
      <c r="G28" s="362"/>
      <c r="H28" s="362"/>
      <c r="I28" s="362"/>
      <c r="J28" s="362"/>
      <c r="K28" s="208"/>
    </row>
    <row r="29" spans="2:11" ht="15" customHeight="1" x14ac:dyDescent="0.3">
      <c r="B29" s="211"/>
      <c r="C29" s="212"/>
      <c r="D29" s="362" t="s">
        <v>506</v>
      </c>
      <c r="E29" s="362"/>
      <c r="F29" s="362"/>
      <c r="G29" s="362"/>
      <c r="H29" s="362"/>
      <c r="I29" s="362"/>
      <c r="J29" s="362"/>
      <c r="K29" s="208"/>
    </row>
    <row r="30" spans="2:11" ht="12.75" customHeight="1" x14ac:dyDescent="0.3">
      <c r="B30" s="211"/>
      <c r="C30" s="212"/>
      <c r="D30" s="212"/>
      <c r="E30" s="212"/>
      <c r="F30" s="212"/>
      <c r="G30" s="212"/>
      <c r="H30" s="212"/>
      <c r="I30" s="212"/>
      <c r="J30" s="212"/>
      <c r="K30" s="208"/>
    </row>
    <row r="31" spans="2:11" ht="15" customHeight="1" x14ac:dyDescent="0.3">
      <c r="B31" s="211"/>
      <c r="C31" s="212"/>
      <c r="D31" s="362" t="s">
        <v>507</v>
      </c>
      <c r="E31" s="362"/>
      <c r="F31" s="362"/>
      <c r="G31" s="362"/>
      <c r="H31" s="362"/>
      <c r="I31" s="362"/>
      <c r="J31" s="362"/>
      <c r="K31" s="208"/>
    </row>
    <row r="32" spans="2:11" ht="15" customHeight="1" x14ac:dyDescent="0.3">
      <c r="B32" s="211"/>
      <c r="C32" s="212"/>
      <c r="D32" s="362" t="s">
        <v>508</v>
      </c>
      <c r="E32" s="362"/>
      <c r="F32" s="362"/>
      <c r="G32" s="362"/>
      <c r="H32" s="362"/>
      <c r="I32" s="362"/>
      <c r="J32" s="362"/>
      <c r="K32" s="208"/>
    </row>
    <row r="33" spans="2:11" ht="15" customHeight="1" x14ac:dyDescent="0.3">
      <c r="B33" s="211"/>
      <c r="C33" s="212"/>
      <c r="D33" s="362" t="s">
        <v>509</v>
      </c>
      <c r="E33" s="362"/>
      <c r="F33" s="362"/>
      <c r="G33" s="362"/>
      <c r="H33" s="362"/>
      <c r="I33" s="362"/>
      <c r="J33" s="362"/>
      <c r="K33" s="208"/>
    </row>
    <row r="34" spans="2:11" ht="15" customHeight="1" x14ac:dyDescent="0.3">
      <c r="B34" s="211"/>
      <c r="C34" s="212"/>
      <c r="D34" s="210"/>
      <c r="E34" s="214" t="s">
        <v>107</v>
      </c>
      <c r="F34" s="210"/>
      <c r="G34" s="362" t="s">
        <v>510</v>
      </c>
      <c r="H34" s="362"/>
      <c r="I34" s="362"/>
      <c r="J34" s="362"/>
      <c r="K34" s="208"/>
    </row>
    <row r="35" spans="2:11" ht="30.75" customHeight="1" x14ac:dyDescent="0.3">
      <c r="B35" s="211"/>
      <c r="C35" s="212"/>
      <c r="D35" s="210"/>
      <c r="E35" s="214" t="s">
        <v>511</v>
      </c>
      <c r="F35" s="210"/>
      <c r="G35" s="362" t="s">
        <v>512</v>
      </c>
      <c r="H35" s="362"/>
      <c r="I35" s="362"/>
      <c r="J35" s="362"/>
      <c r="K35" s="208"/>
    </row>
    <row r="36" spans="2:11" ht="15" customHeight="1" x14ac:dyDescent="0.3">
      <c r="B36" s="211"/>
      <c r="C36" s="212"/>
      <c r="D36" s="210"/>
      <c r="E36" s="214" t="s">
        <v>45</v>
      </c>
      <c r="F36" s="210"/>
      <c r="G36" s="362" t="s">
        <v>513</v>
      </c>
      <c r="H36" s="362"/>
      <c r="I36" s="362"/>
      <c r="J36" s="362"/>
      <c r="K36" s="208"/>
    </row>
    <row r="37" spans="2:11" ht="15" customHeight="1" x14ac:dyDescent="0.3">
      <c r="B37" s="211"/>
      <c r="C37" s="212"/>
      <c r="D37" s="210"/>
      <c r="E37" s="214" t="s">
        <v>108</v>
      </c>
      <c r="F37" s="210"/>
      <c r="G37" s="362" t="s">
        <v>514</v>
      </c>
      <c r="H37" s="362"/>
      <c r="I37" s="362"/>
      <c r="J37" s="362"/>
      <c r="K37" s="208"/>
    </row>
    <row r="38" spans="2:11" ht="15" customHeight="1" x14ac:dyDescent="0.3">
      <c r="B38" s="211"/>
      <c r="C38" s="212"/>
      <c r="D38" s="210"/>
      <c r="E38" s="214" t="s">
        <v>109</v>
      </c>
      <c r="F38" s="210"/>
      <c r="G38" s="362" t="s">
        <v>515</v>
      </c>
      <c r="H38" s="362"/>
      <c r="I38" s="362"/>
      <c r="J38" s="362"/>
      <c r="K38" s="208"/>
    </row>
    <row r="39" spans="2:11" ht="15" customHeight="1" x14ac:dyDescent="0.3">
      <c r="B39" s="211"/>
      <c r="C39" s="212"/>
      <c r="D39" s="210"/>
      <c r="E39" s="214" t="s">
        <v>110</v>
      </c>
      <c r="F39" s="210"/>
      <c r="G39" s="362" t="s">
        <v>516</v>
      </c>
      <c r="H39" s="362"/>
      <c r="I39" s="362"/>
      <c r="J39" s="362"/>
      <c r="K39" s="208"/>
    </row>
    <row r="40" spans="2:11" ht="15" customHeight="1" x14ac:dyDescent="0.3">
      <c r="B40" s="211"/>
      <c r="C40" s="212"/>
      <c r="D40" s="210"/>
      <c r="E40" s="214" t="s">
        <v>517</v>
      </c>
      <c r="F40" s="210"/>
      <c r="G40" s="362" t="s">
        <v>518</v>
      </c>
      <c r="H40" s="362"/>
      <c r="I40" s="362"/>
      <c r="J40" s="362"/>
      <c r="K40" s="208"/>
    </row>
    <row r="41" spans="2:11" ht="15" customHeight="1" x14ac:dyDescent="0.3">
      <c r="B41" s="211"/>
      <c r="C41" s="212"/>
      <c r="D41" s="210"/>
      <c r="E41" s="214"/>
      <c r="F41" s="210"/>
      <c r="G41" s="362" t="s">
        <v>519</v>
      </c>
      <c r="H41" s="362"/>
      <c r="I41" s="362"/>
      <c r="J41" s="362"/>
      <c r="K41" s="208"/>
    </row>
    <row r="42" spans="2:11" ht="15" customHeight="1" x14ac:dyDescent="0.3">
      <c r="B42" s="211"/>
      <c r="C42" s="212"/>
      <c r="D42" s="210"/>
      <c r="E42" s="214" t="s">
        <v>520</v>
      </c>
      <c r="F42" s="210"/>
      <c r="G42" s="362" t="s">
        <v>521</v>
      </c>
      <c r="H42" s="362"/>
      <c r="I42" s="362"/>
      <c r="J42" s="362"/>
      <c r="K42" s="208"/>
    </row>
    <row r="43" spans="2:11" ht="15" customHeight="1" x14ac:dyDescent="0.3">
      <c r="B43" s="211"/>
      <c r="C43" s="212"/>
      <c r="D43" s="210"/>
      <c r="E43" s="214" t="s">
        <v>112</v>
      </c>
      <c r="F43" s="210"/>
      <c r="G43" s="362" t="s">
        <v>522</v>
      </c>
      <c r="H43" s="362"/>
      <c r="I43" s="362"/>
      <c r="J43" s="362"/>
      <c r="K43" s="208"/>
    </row>
    <row r="44" spans="2:11" ht="12.75" customHeight="1" x14ac:dyDescent="0.3">
      <c r="B44" s="211"/>
      <c r="C44" s="212"/>
      <c r="D44" s="210"/>
      <c r="E44" s="210"/>
      <c r="F44" s="210"/>
      <c r="G44" s="210"/>
      <c r="H44" s="210"/>
      <c r="I44" s="210"/>
      <c r="J44" s="210"/>
      <c r="K44" s="208"/>
    </row>
    <row r="45" spans="2:11" ht="15" customHeight="1" x14ac:dyDescent="0.3">
      <c r="B45" s="211"/>
      <c r="C45" s="212"/>
      <c r="D45" s="362" t="s">
        <v>523</v>
      </c>
      <c r="E45" s="362"/>
      <c r="F45" s="362"/>
      <c r="G45" s="362"/>
      <c r="H45" s="362"/>
      <c r="I45" s="362"/>
      <c r="J45" s="362"/>
      <c r="K45" s="208"/>
    </row>
    <row r="46" spans="2:11" ht="15" customHeight="1" x14ac:dyDescent="0.3">
      <c r="B46" s="211"/>
      <c r="C46" s="212"/>
      <c r="D46" s="212"/>
      <c r="E46" s="362" t="s">
        <v>524</v>
      </c>
      <c r="F46" s="362"/>
      <c r="G46" s="362"/>
      <c r="H46" s="362"/>
      <c r="I46" s="362"/>
      <c r="J46" s="362"/>
      <c r="K46" s="208"/>
    </row>
    <row r="47" spans="2:11" ht="15" customHeight="1" x14ac:dyDescent="0.3">
      <c r="B47" s="211"/>
      <c r="C47" s="212"/>
      <c r="D47" s="212"/>
      <c r="E47" s="362" t="s">
        <v>525</v>
      </c>
      <c r="F47" s="362"/>
      <c r="G47" s="362"/>
      <c r="H47" s="362"/>
      <c r="I47" s="362"/>
      <c r="J47" s="362"/>
      <c r="K47" s="208"/>
    </row>
    <row r="48" spans="2:11" ht="15" customHeight="1" x14ac:dyDescent="0.3">
      <c r="B48" s="211"/>
      <c r="C48" s="212"/>
      <c r="D48" s="212"/>
      <c r="E48" s="362" t="s">
        <v>526</v>
      </c>
      <c r="F48" s="362"/>
      <c r="G48" s="362"/>
      <c r="H48" s="362"/>
      <c r="I48" s="362"/>
      <c r="J48" s="362"/>
      <c r="K48" s="208"/>
    </row>
    <row r="49" spans="2:11" ht="15" customHeight="1" x14ac:dyDescent="0.3">
      <c r="B49" s="211"/>
      <c r="C49" s="212"/>
      <c r="D49" s="362" t="s">
        <v>527</v>
      </c>
      <c r="E49" s="362"/>
      <c r="F49" s="362"/>
      <c r="G49" s="362"/>
      <c r="H49" s="362"/>
      <c r="I49" s="362"/>
      <c r="J49" s="362"/>
      <c r="K49" s="208"/>
    </row>
    <row r="50" spans="2:11" ht="25.5" customHeight="1" x14ac:dyDescent="0.3">
      <c r="B50" s="207"/>
      <c r="C50" s="361" t="s">
        <v>528</v>
      </c>
      <c r="D50" s="361"/>
      <c r="E50" s="361"/>
      <c r="F50" s="361"/>
      <c r="G50" s="361"/>
      <c r="H50" s="361"/>
      <c r="I50" s="361"/>
      <c r="J50" s="361"/>
      <c r="K50" s="208"/>
    </row>
    <row r="51" spans="2:11" ht="5.25" customHeight="1" x14ac:dyDescent="0.3">
      <c r="B51" s="207"/>
      <c r="C51" s="209"/>
      <c r="D51" s="209"/>
      <c r="E51" s="209"/>
      <c r="F51" s="209"/>
      <c r="G51" s="209"/>
      <c r="H51" s="209"/>
      <c r="I51" s="209"/>
      <c r="J51" s="209"/>
      <c r="K51" s="208"/>
    </row>
    <row r="52" spans="2:11" ht="15" customHeight="1" x14ac:dyDescent="0.3">
      <c r="B52" s="207"/>
      <c r="C52" s="362" t="s">
        <v>529</v>
      </c>
      <c r="D52" s="362"/>
      <c r="E52" s="362"/>
      <c r="F52" s="362"/>
      <c r="G52" s="362"/>
      <c r="H52" s="362"/>
      <c r="I52" s="362"/>
      <c r="J52" s="362"/>
      <c r="K52" s="208"/>
    </row>
    <row r="53" spans="2:11" ht="15" customHeight="1" x14ac:dyDescent="0.3">
      <c r="B53" s="207"/>
      <c r="C53" s="362" t="s">
        <v>530</v>
      </c>
      <c r="D53" s="362"/>
      <c r="E53" s="362"/>
      <c r="F53" s="362"/>
      <c r="G53" s="362"/>
      <c r="H53" s="362"/>
      <c r="I53" s="362"/>
      <c r="J53" s="362"/>
      <c r="K53" s="208"/>
    </row>
    <row r="54" spans="2:11" ht="12.75" customHeight="1" x14ac:dyDescent="0.3">
      <c r="B54" s="207"/>
      <c r="C54" s="210"/>
      <c r="D54" s="210"/>
      <c r="E54" s="210"/>
      <c r="F54" s="210"/>
      <c r="G54" s="210"/>
      <c r="H54" s="210"/>
      <c r="I54" s="210"/>
      <c r="J54" s="210"/>
      <c r="K54" s="208"/>
    </row>
    <row r="55" spans="2:11" ht="15" customHeight="1" x14ac:dyDescent="0.3">
      <c r="B55" s="207"/>
      <c r="C55" s="362" t="s">
        <v>531</v>
      </c>
      <c r="D55" s="362"/>
      <c r="E55" s="362"/>
      <c r="F55" s="362"/>
      <c r="G55" s="362"/>
      <c r="H55" s="362"/>
      <c r="I55" s="362"/>
      <c r="J55" s="362"/>
      <c r="K55" s="208"/>
    </row>
    <row r="56" spans="2:11" ht="15" customHeight="1" x14ac:dyDescent="0.3">
      <c r="B56" s="207"/>
      <c r="C56" s="212"/>
      <c r="D56" s="362" t="s">
        <v>532</v>
      </c>
      <c r="E56" s="362"/>
      <c r="F56" s="362"/>
      <c r="G56" s="362"/>
      <c r="H56" s="362"/>
      <c r="I56" s="362"/>
      <c r="J56" s="362"/>
      <c r="K56" s="208"/>
    </row>
    <row r="57" spans="2:11" ht="15" customHeight="1" x14ac:dyDescent="0.3">
      <c r="B57" s="207"/>
      <c r="C57" s="212"/>
      <c r="D57" s="362" t="s">
        <v>533</v>
      </c>
      <c r="E57" s="362"/>
      <c r="F57" s="362"/>
      <c r="G57" s="362"/>
      <c r="H57" s="362"/>
      <c r="I57" s="362"/>
      <c r="J57" s="362"/>
      <c r="K57" s="208"/>
    </row>
    <row r="58" spans="2:11" ht="15" customHeight="1" x14ac:dyDescent="0.3">
      <c r="B58" s="207"/>
      <c r="C58" s="212"/>
      <c r="D58" s="362" t="s">
        <v>534</v>
      </c>
      <c r="E58" s="362"/>
      <c r="F58" s="362"/>
      <c r="G58" s="362"/>
      <c r="H58" s="362"/>
      <c r="I58" s="362"/>
      <c r="J58" s="362"/>
      <c r="K58" s="208"/>
    </row>
    <row r="59" spans="2:11" ht="15" customHeight="1" x14ac:dyDescent="0.3">
      <c r="B59" s="207"/>
      <c r="C59" s="212"/>
      <c r="D59" s="362" t="s">
        <v>535</v>
      </c>
      <c r="E59" s="362"/>
      <c r="F59" s="362"/>
      <c r="G59" s="362"/>
      <c r="H59" s="362"/>
      <c r="I59" s="362"/>
      <c r="J59" s="362"/>
      <c r="K59" s="208"/>
    </row>
    <row r="60" spans="2:11" ht="15" customHeight="1" x14ac:dyDescent="0.3">
      <c r="B60" s="207"/>
      <c r="C60" s="212"/>
      <c r="D60" s="364" t="s">
        <v>536</v>
      </c>
      <c r="E60" s="364"/>
      <c r="F60" s="364"/>
      <c r="G60" s="364"/>
      <c r="H60" s="364"/>
      <c r="I60" s="364"/>
      <c r="J60" s="364"/>
      <c r="K60" s="208"/>
    </row>
    <row r="61" spans="2:11" ht="15" customHeight="1" x14ac:dyDescent="0.3">
      <c r="B61" s="207"/>
      <c r="C61" s="212"/>
      <c r="D61" s="362" t="s">
        <v>537</v>
      </c>
      <c r="E61" s="362"/>
      <c r="F61" s="362"/>
      <c r="G61" s="362"/>
      <c r="H61" s="362"/>
      <c r="I61" s="362"/>
      <c r="J61" s="362"/>
      <c r="K61" s="208"/>
    </row>
    <row r="62" spans="2:11" ht="12.75" customHeight="1" x14ac:dyDescent="0.3">
      <c r="B62" s="207"/>
      <c r="C62" s="212"/>
      <c r="D62" s="212"/>
      <c r="E62" s="215"/>
      <c r="F62" s="212"/>
      <c r="G62" s="212"/>
      <c r="H62" s="212"/>
      <c r="I62" s="212"/>
      <c r="J62" s="212"/>
      <c r="K62" s="208"/>
    </row>
    <row r="63" spans="2:11" ht="15" customHeight="1" x14ac:dyDescent="0.3">
      <c r="B63" s="207"/>
      <c r="C63" s="212"/>
      <c r="D63" s="362" t="s">
        <v>538</v>
      </c>
      <c r="E63" s="362"/>
      <c r="F63" s="362"/>
      <c r="G63" s="362"/>
      <c r="H63" s="362"/>
      <c r="I63" s="362"/>
      <c r="J63" s="362"/>
      <c r="K63" s="208"/>
    </row>
    <row r="64" spans="2:11" ht="15" customHeight="1" x14ac:dyDescent="0.3">
      <c r="B64" s="207"/>
      <c r="C64" s="212"/>
      <c r="D64" s="364" t="s">
        <v>539</v>
      </c>
      <c r="E64" s="364"/>
      <c r="F64" s="364"/>
      <c r="G64" s="364"/>
      <c r="H64" s="364"/>
      <c r="I64" s="364"/>
      <c r="J64" s="364"/>
      <c r="K64" s="208"/>
    </row>
    <row r="65" spans="2:11" ht="15" customHeight="1" x14ac:dyDescent="0.3">
      <c r="B65" s="207"/>
      <c r="C65" s="212"/>
      <c r="D65" s="362" t="s">
        <v>540</v>
      </c>
      <c r="E65" s="362"/>
      <c r="F65" s="362"/>
      <c r="G65" s="362"/>
      <c r="H65" s="362"/>
      <c r="I65" s="362"/>
      <c r="J65" s="362"/>
      <c r="K65" s="208"/>
    </row>
    <row r="66" spans="2:11" ht="15" customHeight="1" x14ac:dyDescent="0.3">
      <c r="B66" s="207"/>
      <c r="C66" s="212"/>
      <c r="D66" s="362" t="s">
        <v>541</v>
      </c>
      <c r="E66" s="362"/>
      <c r="F66" s="362"/>
      <c r="G66" s="362"/>
      <c r="H66" s="362"/>
      <c r="I66" s="362"/>
      <c r="J66" s="362"/>
      <c r="K66" s="208"/>
    </row>
    <row r="67" spans="2:11" ht="15" customHeight="1" x14ac:dyDescent="0.3">
      <c r="B67" s="207"/>
      <c r="C67" s="212"/>
      <c r="D67" s="362" t="s">
        <v>542</v>
      </c>
      <c r="E67" s="362"/>
      <c r="F67" s="362"/>
      <c r="G67" s="362"/>
      <c r="H67" s="362"/>
      <c r="I67" s="362"/>
      <c r="J67" s="362"/>
      <c r="K67" s="208"/>
    </row>
    <row r="68" spans="2:11" ht="15" customHeight="1" x14ac:dyDescent="0.3">
      <c r="B68" s="207"/>
      <c r="C68" s="212"/>
      <c r="D68" s="362" t="s">
        <v>543</v>
      </c>
      <c r="E68" s="362"/>
      <c r="F68" s="362"/>
      <c r="G68" s="362"/>
      <c r="H68" s="362"/>
      <c r="I68" s="362"/>
      <c r="J68" s="362"/>
      <c r="K68" s="208"/>
    </row>
    <row r="69" spans="2:11" ht="12.75" customHeight="1" x14ac:dyDescent="0.3">
      <c r="B69" s="216"/>
      <c r="C69" s="217"/>
      <c r="D69" s="217"/>
      <c r="E69" s="217"/>
      <c r="F69" s="217"/>
      <c r="G69" s="217"/>
      <c r="H69" s="217"/>
      <c r="I69" s="217"/>
      <c r="J69" s="217"/>
      <c r="K69" s="218"/>
    </row>
    <row r="70" spans="2:11" ht="18.75" customHeight="1" x14ac:dyDescent="0.3">
      <c r="B70" s="219"/>
      <c r="C70" s="219"/>
      <c r="D70" s="219"/>
      <c r="E70" s="219"/>
      <c r="F70" s="219"/>
      <c r="G70" s="219"/>
      <c r="H70" s="219"/>
      <c r="I70" s="219"/>
      <c r="J70" s="219"/>
      <c r="K70" s="220"/>
    </row>
    <row r="71" spans="2:11" ht="18.75" customHeight="1" x14ac:dyDescent="0.3">
      <c r="B71" s="220"/>
      <c r="C71" s="220"/>
      <c r="D71" s="220"/>
      <c r="E71" s="220"/>
      <c r="F71" s="220"/>
      <c r="G71" s="220"/>
      <c r="H71" s="220"/>
      <c r="I71" s="220"/>
      <c r="J71" s="220"/>
      <c r="K71" s="220"/>
    </row>
    <row r="72" spans="2:11" ht="7.5" customHeight="1" x14ac:dyDescent="0.3">
      <c r="B72" s="221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ht="45" customHeight="1" x14ac:dyDescent="0.3">
      <c r="B73" s="224"/>
      <c r="C73" s="365" t="s">
        <v>81</v>
      </c>
      <c r="D73" s="365"/>
      <c r="E73" s="365"/>
      <c r="F73" s="365"/>
      <c r="G73" s="365"/>
      <c r="H73" s="365"/>
      <c r="I73" s="365"/>
      <c r="J73" s="365"/>
      <c r="K73" s="225"/>
    </row>
    <row r="74" spans="2:11" ht="17.25" customHeight="1" x14ac:dyDescent="0.3">
      <c r="B74" s="224"/>
      <c r="C74" s="226" t="s">
        <v>544</v>
      </c>
      <c r="D74" s="226"/>
      <c r="E74" s="226"/>
      <c r="F74" s="226" t="s">
        <v>545</v>
      </c>
      <c r="G74" s="227"/>
      <c r="H74" s="226" t="s">
        <v>108</v>
      </c>
      <c r="I74" s="226" t="s">
        <v>49</v>
      </c>
      <c r="J74" s="226" t="s">
        <v>546</v>
      </c>
      <c r="K74" s="225"/>
    </row>
    <row r="75" spans="2:11" ht="17.25" customHeight="1" x14ac:dyDescent="0.3">
      <c r="B75" s="224"/>
      <c r="C75" s="228" t="s">
        <v>547</v>
      </c>
      <c r="D75" s="228"/>
      <c r="E75" s="228"/>
      <c r="F75" s="229" t="s">
        <v>548</v>
      </c>
      <c r="G75" s="230"/>
      <c r="H75" s="228"/>
      <c r="I75" s="228"/>
      <c r="J75" s="228" t="s">
        <v>549</v>
      </c>
      <c r="K75" s="225"/>
    </row>
    <row r="76" spans="2:11" ht="5.25" customHeight="1" x14ac:dyDescent="0.3">
      <c r="B76" s="224"/>
      <c r="C76" s="231"/>
      <c r="D76" s="231"/>
      <c r="E76" s="231"/>
      <c r="F76" s="231"/>
      <c r="G76" s="232"/>
      <c r="H76" s="231"/>
      <c r="I76" s="231"/>
      <c r="J76" s="231"/>
      <c r="K76" s="225"/>
    </row>
    <row r="77" spans="2:11" ht="15" customHeight="1" x14ac:dyDescent="0.3">
      <c r="B77" s="224"/>
      <c r="C77" s="214" t="s">
        <v>45</v>
      </c>
      <c r="D77" s="231"/>
      <c r="E77" s="231"/>
      <c r="F77" s="233" t="s">
        <v>550</v>
      </c>
      <c r="G77" s="232"/>
      <c r="H77" s="214" t="s">
        <v>551</v>
      </c>
      <c r="I77" s="214" t="s">
        <v>552</v>
      </c>
      <c r="J77" s="214">
        <v>20</v>
      </c>
      <c r="K77" s="225"/>
    </row>
    <row r="78" spans="2:11" ht="15" customHeight="1" x14ac:dyDescent="0.3">
      <c r="B78" s="224"/>
      <c r="C78" s="214" t="s">
        <v>553</v>
      </c>
      <c r="D78" s="214"/>
      <c r="E78" s="214"/>
      <c r="F78" s="233" t="s">
        <v>550</v>
      </c>
      <c r="G78" s="232"/>
      <c r="H78" s="214" t="s">
        <v>554</v>
      </c>
      <c r="I78" s="214" t="s">
        <v>552</v>
      </c>
      <c r="J78" s="214">
        <v>120</v>
      </c>
      <c r="K78" s="225"/>
    </row>
    <row r="79" spans="2:11" ht="15" customHeight="1" x14ac:dyDescent="0.3">
      <c r="B79" s="234"/>
      <c r="C79" s="214" t="s">
        <v>555</v>
      </c>
      <c r="D79" s="214"/>
      <c r="E79" s="214"/>
      <c r="F79" s="233" t="s">
        <v>556</v>
      </c>
      <c r="G79" s="232"/>
      <c r="H79" s="214" t="s">
        <v>557</v>
      </c>
      <c r="I79" s="214" t="s">
        <v>552</v>
      </c>
      <c r="J79" s="214">
        <v>50</v>
      </c>
      <c r="K79" s="225"/>
    </row>
    <row r="80" spans="2:11" ht="15" customHeight="1" x14ac:dyDescent="0.3">
      <c r="B80" s="234"/>
      <c r="C80" s="214" t="s">
        <v>558</v>
      </c>
      <c r="D80" s="214"/>
      <c r="E80" s="214"/>
      <c r="F80" s="233" t="s">
        <v>550</v>
      </c>
      <c r="G80" s="232"/>
      <c r="H80" s="214" t="s">
        <v>559</v>
      </c>
      <c r="I80" s="214" t="s">
        <v>560</v>
      </c>
      <c r="J80" s="214"/>
      <c r="K80" s="225"/>
    </row>
    <row r="81" spans="2:11" ht="15" customHeight="1" x14ac:dyDescent="0.3">
      <c r="B81" s="234"/>
      <c r="C81" s="235" t="s">
        <v>561</v>
      </c>
      <c r="D81" s="235"/>
      <c r="E81" s="235"/>
      <c r="F81" s="236" t="s">
        <v>556</v>
      </c>
      <c r="G81" s="235"/>
      <c r="H81" s="235" t="s">
        <v>562</v>
      </c>
      <c r="I81" s="235" t="s">
        <v>552</v>
      </c>
      <c r="J81" s="235">
        <v>15</v>
      </c>
      <c r="K81" s="225"/>
    </row>
    <row r="82" spans="2:11" ht="15" customHeight="1" x14ac:dyDescent="0.3">
      <c r="B82" s="234"/>
      <c r="C82" s="235" t="s">
        <v>563</v>
      </c>
      <c r="D82" s="235"/>
      <c r="E82" s="235"/>
      <c r="F82" s="236" t="s">
        <v>556</v>
      </c>
      <c r="G82" s="235"/>
      <c r="H82" s="235" t="s">
        <v>564</v>
      </c>
      <c r="I82" s="235" t="s">
        <v>552</v>
      </c>
      <c r="J82" s="235">
        <v>15</v>
      </c>
      <c r="K82" s="225"/>
    </row>
    <row r="83" spans="2:11" ht="15" customHeight="1" x14ac:dyDescent="0.3">
      <c r="B83" s="234"/>
      <c r="C83" s="235" t="s">
        <v>565</v>
      </c>
      <c r="D83" s="235"/>
      <c r="E83" s="235"/>
      <c r="F83" s="236" t="s">
        <v>556</v>
      </c>
      <c r="G83" s="235"/>
      <c r="H83" s="235" t="s">
        <v>566</v>
      </c>
      <c r="I83" s="235" t="s">
        <v>552</v>
      </c>
      <c r="J83" s="235">
        <v>20</v>
      </c>
      <c r="K83" s="225"/>
    </row>
    <row r="84" spans="2:11" ht="15" customHeight="1" x14ac:dyDescent="0.3">
      <c r="B84" s="234"/>
      <c r="C84" s="235" t="s">
        <v>567</v>
      </c>
      <c r="D84" s="235"/>
      <c r="E84" s="235"/>
      <c r="F84" s="236" t="s">
        <v>556</v>
      </c>
      <c r="G84" s="235"/>
      <c r="H84" s="235" t="s">
        <v>568</v>
      </c>
      <c r="I84" s="235" t="s">
        <v>552</v>
      </c>
      <c r="J84" s="235">
        <v>20</v>
      </c>
      <c r="K84" s="225"/>
    </row>
    <row r="85" spans="2:11" ht="15" customHeight="1" x14ac:dyDescent="0.3">
      <c r="B85" s="234"/>
      <c r="C85" s="214" t="s">
        <v>569</v>
      </c>
      <c r="D85" s="214"/>
      <c r="E85" s="214"/>
      <c r="F85" s="233" t="s">
        <v>556</v>
      </c>
      <c r="G85" s="232"/>
      <c r="H85" s="214" t="s">
        <v>570</v>
      </c>
      <c r="I85" s="214" t="s">
        <v>552</v>
      </c>
      <c r="J85" s="214">
        <v>50</v>
      </c>
      <c r="K85" s="225"/>
    </row>
    <row r="86" spans="2:11" ht="15" customHeight="1" x14ac:dyDescent="0.3">
      <c r="B86" s="234"/>
      <c r="C86" s="214" t="s">
        <v>571</v>
      </c>
      <c r="D86" s="214"/>
      <c r="E86" s="214"/>
      <c r="F86" s="233" t="s">
        <v>556</v>
      </c>
      <c r="G86" s="232"/>
      <c r="H86" s="214" t="s">
        <v>572</v>
      </c>
      <c r="I86" s="214" t="s">
        <v>552</v>
      </c>
      <c r="J86" s="214">
        <v>20</v>
      </c>
      <c r="K86" s="225"/>
    </row>
    <row r="87" spans="2:11" ht="15" customHeight="1" x14ac:dyDescent="0.3">
      <c r="B87" s="234"/>
      <c r="C87" s="214" t="s">
        <v>573</v>
      </c>
      <c r="D87" s="214"/>
      <c r="E87" s="214"/>
      <c r="F87" s="233" t="s">
        <v>556</v>
      </c>
      <c r="G87" s="232"/>
      <c r="H87" s="214" t="s">
        <v>574</v>
      </c>
      <c r="I87" s="214" t="s">
        <v>552</v>
      </c>
      <c r="J87" s="214">
        <v>20</v>
      </c>
      <c r="K87" s="225"/>
    </row>
    <row r="88" spans="2:11" ht="15" customHeight="1" x14ac:dyDescent="0.3">
      <c r="B88" s="234"/>
      <c r="C88" s="214" t="s">
        <v>575</v>
      </c>
      <c r="D88" s="214"/>
      <c r="E88" s="214"/>
      <c r="F88" s="233" t="s">
        <v>556</v>
      </c>
      <c r="G88" s="232"/>
      <c r="H88" s="214" t="s">
        <v>576</v>
      </c>
      <c r="I88" s="214" t="s">
        <v>552</v>
      </c>
      <c r="J88" s="214">
        <v>50</v>
      </c>
      <c r="K88" s="225"/>
    </row>
    <row r="89" spans="2:11" ht="15" customHeight="1" x14ac:dyDescent="0.3">
      <c r="B89" s="234"/>
      <c r="C89" s="214" t="s">
        <v>577</v>
      </c>
      <c r="D89" s="214"/>
      <c r="E89" s="214"/>
      <c r="F89" s="233" t="s">
        <v>556</v>
      </c>
      <c r="G89" s="232"/>
      <c r="H89" s="214" t="s">
        <v>577</v>
      </c>
      <c r="I89" s="214" t="s">
        <v>552</v>
      </c>
      <c r="J89" s="214">
        <v>50</v>
      </c>
      <c r="K89" s="225"/>
    </row>
    <row r="90" spans="2:11" ht="15" customHeight="1" x14ac:dyDescent="0.3">
      <c r="B90" s="234"/>
      <c r="C90" s="214" t="s">
        <v>113</v>
      </c>
      <c r="D90" s="214"/>
      <c r="E90" s="214"/>
      <c r="F90" s="233" t="s">
        <v>556</v>
      </c>
      <c r="G90" s="232"/>
      <c r="H90" s="214" t="s">
        <v>578</v>
      </c>
      <c r="I90" s="214" t="s">
        <v>552</v>
      </c>
      <c r="J90" s="214">
        <v>255</v>
      </c>
      <c r="K90" s="225"/>
    </row>
    <row r="91" spans="2:11" ht="15" customHeight="1" x14ac:dyDescent="0.3">
      <c r="B91" s="234"/>
      <c r="C91" s="214" t="s">
        <v>579</v>
      </c>
      <c r="D91" s="214"/>
      <c r="E91" s="214"/>
      <c r="F91" s="233" t="s">
        <v>550</v>
      </c>
      <c r="G91" s="232"/>
      <c r="H91" s="214" t="s">
        <v>580</v>
      </c>
      <c r="I91" s="214" t="s">
        <v>581</v>
      </c>
      <c r="J91" s="214"/>
      <c r="K91" s="225"/>
    </row>
    <row r="92" spans="2:11" ht="15" customHeight="1" x14ac:dyDescent="0.3">
      <c r="B92" s="234"/>
      <c r="C92" s="214" t="s">
        <v>582</v>
      </c>
      <c r="D92" s="214"/>
      <c r="E92" s="214"/>
      <c r="F92" s="233" t="s">
        <v>550</v>
      </c>
      <c r="G92" s="232"/>
      <c r="H92" s="214" t="s">
        <v>583</v>
      </c>
      <c r="I92" s="214" t="s">
        <v>584</v>
      </c>
      <c r="J92" s="214"/>
      <c r="K92" s="225"/>
    </row>
    <row r="93" spans="2:11" ht="15" customHeight="1" x14ac:dyDescent="0.3">
      <c r="B93" s="234"/>
      <c r="C93" s="214" t="s">
        <v>585</v>
      </c>
      <c r="D93" s="214"/>
      <c r="E93" s="214"/>
      <c r="F93" s="233" t="s">
        <v>550</v>
      </c>
      <c r="G93" s="232"/>
      <c r="H93" s="214" t="s">
        <v>585</v>
      </c>
      <c r="I93" s="214" t="s">
        <v>584</v>
      </c>
      <c r="J93" s="214"/>
      <c r="K93" s="225"/>
    </row>
    <row r="94" spans="2:11" ht="15" customHeight="1" x14ac:dyDescent="0.3">
      <c r="B94" s="234"/>
      <c r="C94" s="214" t="s">
        <v>30</v>
      </c>
      <c r="D94" s="214"/>
      <c r="E94" s="214"/>
      <c r="F94" s="233" t="s">
        <v>550</v>
      </c>
      <c r="G94" s="232"/>
      <c r="H94" s="214" t="s">
        <v>586</v>
      </c>
      <c r="I94" s="214" t="s">
        <v>584</v>
      </c>
      <c r="J94" s="214"/>
      <c r="K94" s="225"/>
    </row>
    <row r="95" spans="2:11" ht="15" customHeight="1" x14ac:dyDescent="0.3">
      <c r="B95" s="234"/>
      <c r="C95" s="214" t="s">
        <v>40</v>
      </c>
      <c r="D95" s="214"/>
      <c r="E95" s="214"/>
      <c r="F95" s="233" t="s">
        <v>550</v>
      </c>
      <c r="G95" s="232"/>
      <c r="H95" s="214" t="s">
        <v>587</v>
      </c>
      <c r="I95" s="214" t="s">
        <v>584</v>
      </c>
      <c r="J95" s="214"/>
      <c r="K95" s="225"/>
    </row>
    <row r="96" spans="2:11" ht="15" customHeight="1" x14ac:dyDescent="0.3">
      <c r="B96" s="237"/>
      <c r="C96" s="238"/>
      <c r="D96" s="238"/>
      <c r="E96" s="238"/>
      <c r="F96" s="238"/>
      <c r="G96" s="238"/>
      <c r="H96" s="238"/>
      <c r="I96" s="238"/>
      <c r="J96" s="238"/>
      <c r="K96" s="239"/>
    </row>
    <row r="97" spans="2:11" ht="18.75" customHeight="1" x14ac:dyDescent="0.3">
      <c r="B97" s="240"/>
      <c r="C97" s="241"/>
      <c r="D97" s="241"/>
      <c r="E97" s="241"/>
      <c r="F97" s="241"/>
      <c r="G97" s="241"/>
      <c r="H97" s="241"/>
      <c r="I97" s="241"/>
      <c r="J97" s="241"/>
      <c r="K97" s="240"/>
    </row>
    <row r="98" spans="2:11" ht="18.75" customHeight="1" x14ac:dyDescent="0.3">
      <c r="B98" s="220"/>
      <c r="C98" s="220"/>
      <c r="D98" s="220"/>
      <c r="E98" s="220"/>
      <c r="F98" s="220"/>
      <c r="G98" s="220"/>
      <c r="H98" s="220"/>
      <c r="I98" s="220"/>
      <c r="J98" s="220"/>
      <c r="K98" s="220"/>
    </row>
    <row r="99" spans="2:11" ht="7.5" customHeight="1" x14ac:dyDescent="0.3">
      <c r="B99" s="221"/>
      <c r="C99" s="222"/>
      <c r="D99" s="222"/>
      <c r="E99" s="222"/>
      <c r="F99" s="222"/>
      <c r="G99" s="222"/>
      <c r="H99" s="222"/>
      <c r="I99" s="222"/>
      <c r="J99" s="222"/>
      <c r="K99" s="223"/>
    </row>
    <row r="100" spans="2:11" ht="45" customHeight="1" x14ac:dyDescent="0.3">
      <c r="B100" s="224"/>
      <c r="C100" s="365" t="s">
        <v>588</v>
      </c>
      <c r="D100" s="365"/>
      <c r="E100" s="365"/>
      <c r="F100" s="365"/>
      <c r="G100" s="365"/>
      <c r="H100" s="365"/>
      <c r="I100" s="365"/>
      <c r="J100" s="365"/>
      <c r="K100" s="225"/>
    </row>
    <row r="101" spans="2:11" ht="17.25" customHeight="1" x14ac:dyDescent="0.3">
      <c r="B101" s="224"/>
      <c r="C101" s="226" t="s">
        <v>544</v>
      </c>
      <c r="D101" s="226"/>
      <c r="E101" s="226"/>
      <c r="F101" s="226" t="s">
        <v>545</v>
      </c>
      <c r="G101" s="227"/>
      <c r="H101" s="226" t="s">
        <v>108</v>
      </c>
      <c r="I101" s="226" t="s">
        <v>49</v>
      </c>
      <c r="J101" s="226" t="s">
        <v>546</v>
      </c>
      <c r="K101" s="225"/>
    </row>
    <row r="102" spans="2:11" ht="17.25" customHeight="1" x14ac:dyDescent="0.3">
      <c r="B102" s="224"/>
      <c r="C102" s="228" t="s">
        <v>547</v>
      </c>
      <c r="D102" s="228"/>
      <c r="E102" s="228"/>
      <c r="F102" s="229" t="s">
        <v>548</v>
      </c>
      <c r="G102" s="230"/>
      <c r="H102" s="228"/>
      <c r="I102" s="228"/>
      <c r="J102" s="228" t="s">
        <v>549</v>
      </c>
      <c r="K102" s="225"/>
    </row>
    <row r="103" spans="2:11" ht="5.25" customHeight="1" x14ac:dyDescent="0.3">
      <c r="B103" s="224"/>
      <c r="C103" s="226"/>
      <c r="D103" s="226"/>
      <c r="E103" s="226"/>
      <c r="F103" s="226"/>
      <c r="G103" s="242"/>
      <c r="H103" s="226"/>
      <c r="I103" s="226"/>
      <c r="J103" s="226"/>
      <c r="K103" s="225"/>
    </row>
    <row r="104" spans="2:11" ht="15" customHeight="1" x14ac:dyDescent="0.3">
      <c r="B104" s="224"/>
      <c r="C104" s="214" t="s">
        <v>45</v>
      </c>
      <c r="D104" s="231"/>
      <c r="E104" s="231"/>
      <c r="F104" s="233" t="s">
        <v>550</v>
      </c>
      <c r="G104" s="242"/>
      <c r="H104" s="214" t="s">
        <v>589</v>
      </c>
      <c r="I104" s="214" t="s">
        <v>552</v>
      </c>
      <c r="J104" s="214">
        <v>20</v>
      </c>
      <c r="K104" s="225"/>
    </row>
    <row r="105" spans="2:11" ht="15" customHeight="1" x14ac:dyDescent="0.3">
      <c r="B105" s="224"/>
      <c r="C105" s="214" t="s">
        <v>553</v>
      </c>
      <c r="D105" s="214"/>
      <c r="E105" s="214"/>
      <c r="F105" s="233" t="s">
        <v>550</v>
      </c>
      <c r="G105" s="214"/>
      <c r="H105" s="214" t="s">
        <v>589</v>
      </c>
      <c r="I105" s="214" t="s">
        <v>552</v>
      </c>
      <c r="J105" s="214">
        <v>120</v>
      </c>
      <c r="K105" s="225"/>
    </row>
    <row r="106" spans="2:11" ht="15" customHeight="1" x14ac:dyDescent="0.3">
      <c r="B106" s="234"/>
      <c r="C106" s="214" t="s">
        <v>555</v>
      </c>
      <c r="D106" s="214"/>
      <c r="E106" s="214"/>
      <c r="F106" s="233" t="s">
        <v>556</v>
      </c>
      <c r="G106" s="214"/>
      <c r="H106" s="214" t="s">
        <v>589</v>
      </c>
      <c r="I106" s="214" t="s">
        <v>552</v>
      </c>
      <c r="J106" s="214">
        <v>50</v>
      </c>
      <c r="K106" s="225"/>
    </row>
    <row r="107" spans="2:11" ht="15" customHeight="1" x14ac:dyDescent="0.3">
      <c r="B107" s="234"/>
      <c r="C107" s="214" t="s">
        <v>558</v>
      </c>
      <c r="D107" s="214"/>
      <c r="E107" s="214"/>
      <c r="F107" s="233" t="s">
        <v>550</v>
      </c>
      <c r="G107" s="214"/>
      <c r="H107" s="214" t="s">
        <v>589</v>
      </c>
      <c r="I107" s="214" t="s">
        <v>560</v>
      </c>
      <c r="J107" s="214"/>
      <c r="K107" s="225"/>
    </row>
    <row r="108" spans="2:11" ht="15" customHeight="1" x14ac:dyDescent="0.3">
      <c r="B108" s="234"/>
      <c r="C108" s="214" t="s">
        <v>569</v>
      </c>
      <c r="D108" s="214"/>
      <c r="E108" s="214"/>
      <c r="F108" s="233" t="s">
        <v>556</v>
      </c>
      <c r="G108" s="214"/>
      <c r="H108" s="214" t="s">
        <v>589</v>
      </c>
      <c r="I108" s="214" t="s">
        <v>552</v>
      </c>
      <c r="J108" s="214">
        <v>50</v>
      </c>
      <c r="K108" s="225"/>
    </row>
    <row r="109" spans="2:11" ht="15" customHeight="1" x14ac:dyDescent="0.3">
      <c r="B109" s="234"/>
      <c r="C109" s="214" t="s">
        <v>577</v>
      </c>
      <c r="D109" s="214"/>
      <c r="E109" s="214"/>
      <c r="F109" s="233" t="s">
        <v>556</v>
      </c>
      <c r="G109" s="214"/>
      <c r="H109" s="214" t="s">
        <v>589</v>
      </c>
      <c r="I109" s="214" t="s">
        <v>552</v>
      </c>
      <c r="J109" s="214">
        <v>50</v>
      </c>
      <c r="K109" s="225"/>
    </row>
    <row r="110" spans="2:11" ht="15" customHeight="1" x14ac:dyDescent="0.3">
      <c r="B110" s="234"/>
      <c r="C110" s="214" t="s">
        <v>575</v>
      </c>
      <c r="D110" s="214"/>
      <c r="E110" s="214"/>
      <c r="F110" s="233" t="s">
        <v>556</v>
      </c>
      <c r="G110" s="214"/>
      <c r="H110" s="214" t="s">
        <v>589</v>
      </c>
      <c r="I110" s="214" t="s">
        <v>552</v>
      </c>
      <c r="J110" s="214">
        <v>50</v>
      </c>
      <c r="K110" s="225"/>
    </row>
    <row r="111" spans="2:11" ht="15" customHeight="1" x14ac:dyDescent="0.3">
      <c r="B111" s="234"/>
      <c r="C111" s="214" t="s">
        <v>45</v>
      </c>
      <c r="D111" s="214"/>
      <c r="E111" s="214"/>
      <c r="F111" s="233" t="s">
        <v>550</v>
      </c>
      <c r="G111" s="214"/>
      <c r="H111" s="214" t="s">
        <v>590</v>
      </c>
      <c r="I111" s="214" t="s">
        <v>552</v>
      </c>
      <c r="J111" s="214">
        <v>20</v>
      </c>
      <c r="K111" s="225"/>
    </row>
    <row r="112" spans="2:11" ht="15" customHeight="1" x14ac:dyDescent="0.3">
      <c r="B112" s="234"/>
      <c r="C112" s="214" t="s">
        <v>591</v>
      </c>
      <c r="D112" s="214"/>
      <c r="E112" s="214"/>
      <c r="F112" s="233" t="s">
        <v>550</v>
      </c>
      <c r="G112" s="214"/>
      <c r="H112" s="214" t="s">
        <v>592</v>
      </c>
      <c r="I112" s="214" t="s">
        <v>552</v>
      </c>
      <c r="J112" s="214">
        <v>120</v>
      </c>
      <c r="K112" s="225"/>
    </row>
    <row r="113" spans="2:11" ht="15" customHeight="1" x14ac:dyDescent="0.3">
      <c r="B113" s="234"/>
      <c r="C113" s="214" t="s">
        <v>30</v>
      </c>
      <c r="D113" s="214"/>
      <c r="E113" s="214"/>
      <c r="F113" s="233" t="s">
        <v>550</v>
      </c>
      <c r="G113" s="214"/>
      <c r="H113" s="214" t="s">
        <v>593</v>
      </c>
      <c r="I113" s="214" t="s">
        <v>584</v>
      </c>
      <c r="J113" s="214"/>
      <c r="K113" s="225"/>
    </row>
    <row r="114" spans="2:11" ht="15" customHeight="1" x14ac:dyDescent="0.3">
      <c r="B114" s="234"/>
      <c r="C114" s="214" t="s">
        <v>40</v>
      </c>
      <c r="D114" s="214"/>
      <c r="E114" s="214"/>
      <c r="F114" s="233" t="s">
        <v>550</v>
      </c>
      <c r="G114" s="214"/>
      <c r="H114" s="214" t="s">
        <v>594</v>
      </c>
      <c r="I114" s="214" t="s">
        <v>584</v>
      </c>
      <c r="J114" s="214"/>
      <c r="K114" s="225"/>
    </row>
    <row r="115" spans="2:11" ht="15" customHeight="1" x14ac:dyDescent="0.3">
      <c r="B115" s="234"/>
      <c r="C115" s="214" t="s">
        <v>49</v>
      </c>
      <c r="D115" s="214"/>
      <c r="E115" s="214"/>
      <c r="F115" s="233" t="s">
        <v>550</v>
      </c>
      <c r="G115" s="214"/>
      <c r="H115" s="214" t="s">
        <v>595</v>
      </c>
      <c r="I115" s="214" t="s">
        <v>596</v>
      </c>
      <c r="J115" s="214"/>
      <c r="K115" s="225"/>
    </row>
    <row r="116" spans="2:11" ht="15" customHeight="1" x14ac:dyDescent="0.3">
      <c r="B116" s="237"/>
      <c r="C116" s="243"/>
      <c r="D116" s="243"/>
      <c r="E116" s="243"/>
      <c r="F116" s="243"/>
      <c r="G116" s="243"/>
      <c r="H116" s="243"/>
      <c r="I116" s="243"/>
      <c r="J116" s="243"/>
      <c r="K116" s="239"/>
    </row>
    <row r="117" spans="2:11" ht="18.75" customHeight="1" x14ac:dyDescent="0.3">
      <c r="B117" s="244"/>
      <c r="C117" s="210"/>
      <c r="D117" s="210"/>
      <c r="E117" s="210"/>
      <c r="F117" s="245"/>
      <c r="G117" s="210"/>
      <c r="H117" s="210"/>
      <c r="I117" s="210"/>
      <c r="J117" s="210"/>
      <c r="K117" s="244"/>
    </row>
    <row r="118" spans="2:11" ht="18.75" customHeight="1" x14ac:dyDescent="0.3">
      <c r="B118" s="220"/>
      <c r="C118" s="220"/>
      <c r="D118" s="220"/>
      <c r="E118" s="220"/>
      <c r="F118" s="220"/>
      <c r="G118" s="220"/>
      <c r="H118" s="220"/>
      <c r="I118" s="220"/>
      <c r="J118" s="220"/>
      <c r="K118" s="220"/>
    </row>
    <row r="119" spans="2:11" ht="7.5" customHeight="1" x14ac:dyDescent="0.3">
      <c r="B119" s="246"/>
      <c r="C119" s="247"/>
      <c r="D119" s="247"/>
      <c r="E119" s="247"/>
      <c r="F119" s="247"/>
      <c r="G119" s="247"/>
      <c r="H119" s="247"/>
      <c r="I119" s="247"/>
      <c r="J119" s="247"/>
      <c r="K119" s="248"/>
    </row>
    <row r="120" spans="2:11" ht="45" customHeight="1" x14ac:dyDescent="0.3">
      <c r="B120" s="249"/>
      <c r="C120" s="360" t="s">
        <v>597</v>
      </c>
      <c r="D120" s="360"/>
      <c r="E120" s="360"/>
      <c r="F120" s="360"/>
      <c r="G120" s="360"/>
      <c r="H120" s="360"/>
      <c r="I120" s="360"/>
      <c r="J120" s="360"/>
      <c r="K120" s="250"/>
    </row>
    <row r="121" spans="2:11" ht="17.25" customHeight="1" x14ac:dyDescent="0.3">
      <c r="B121" s="251"/>
      <c r="C121" s="226" t="s">
        <v>544</v>
      </c>
      <c r="D121" s="226"/>
      <c r="E121" s="226"/>
      <c r="F121" s="226" t="s">
        <v>545</v>
      </c>
      <c r="G121" s="227"/>
      <c r="H121" s="226" t="s">
        <v>108</v>
      </c>
      <c r="I121" s="226" t="s">
        <v>49</v>
      </c>
      <c r="J121" s="226" t="s">
        <v>546</v>
      </c>
      <c r="K121" s="252"/>
    </row>
    <row r="122" spans="2:11" ht="17.25" customHeight="1" x14ac:dyDescent="0.3">
      <c r="B122" s="251"/>
      <c r="C122" s="228" t="s">
        <v>547</v>
      </c>
      <c r="D122" s="228"/>
      <c r="E122" s="228"/>
      <c r="F122" s="229" t="s">
        <v>548</v>
      </c>
      <c r="G122" s="230"/>
      <c r="H122" s="228"/>
      <c r="I122" s="228"/>
      <c r="J122" s="228" t="s">
        <v>549</v>
      </c>
      <c r="K122" s="252"/>
    </row>
    <row r="123" spans="2:11" ht="5.25" customHeight="1" x14ac:dyDescent="0.3">
      <c r="B123" s="253"/>
      <c r="C123" s="231"/>
      <c r="D123" s="231"/>
      <c r="E123" s="231"/>
      <c r="F123" s="231"/>
      <c r="G123" s="214"/>
      <c r="H123" s="231"/>
      <c r="I123" s="231"/>
      <c r="J123" s="231"/>
      <c r="K123" s="254"/>
    </row>
    <row r="124" spans="2:11" ht="15" customHeight="1" x14ac:dyDescent="0.3">
      <c r="B124" s="253"/>
      <c r="C124" s="214" t="s">
        <v>553</v>
      </c>
      <c r="D124" s="231"/>
      <c r="E124" s="231"/>
      <c r="F124" s="233" t="s">
        <v>550</v>
      </c>
      <c r="G124" s="214"/>
      <c r="H124" s="214" t="s">
        <v>589</v>
      </c>
      <c r="I124" s="214" t="s">
        <v>552</v>
      </c>
      <c r="J124" s="214">
        <v>120</v>
      </c>
      <c r="K124" s="255"/>
    </row>
    <row r="125" spans="2:11" ht="15" customHeight="1" x14ac:dyDescent="0.3">
      <c r="B125" s="253"/>
      <c r="C125" s="214" t="s">
        <v>598</v>
      </c>
      <c r="D125" s="214"/>
      <c r="E125" s="214"/>
      <c r="F125" s="233" t="s">
        <v>550</v>
      </c>
      <c r="G125" s="214"/>
      <c r="H125" s="214" t="s">
        <v>599</v>
      </c>
      <c r="I125" s="214" t="s">
        <v>552</v>
      </c>
      <c r="J125" s="214" t="s">
        <v>600</v>
      </c>
      <c r="K125" s="255"/>
    </row>
    <row r="126" spans="2:11" ht="15" customHeight="1" x14ac:dyDescent="0.3">
      <c r="B126" s="253"/>
      <c r="C126" s="214" t="s">
        <v>75</v>
      </c>
      <c r="D126" s="214"/>
      <c r="E126" s="214"/>
      <c r="F126" s="233" t="s">
        <v>550</v>
      </c>
      <c r="G126" s="214"/>
      <c r="H126" s="214" t="s">
        <v>601</v>
      </c>
      <c r="I126" s="214" t="s">
        <v>552</v>
      </c>
      <c r="J126" s="214" t="s">
        <v>600</v>
      </c>
      <c r="K126" s="255"/>
    </row>
    <row r="127" spans="2:11" ht="15" customHeight="1" x14ac:dyDescent="0.3">
      <c r="B127" s="253"/>
      <c r="C127" s="214" t="s">
        <v>561</v>
      </c>
      <c r="D127" s="214"/>
      <c r="E127" s="214"/>
      <c r="F127" s="233" t="s">
        <v>556</v>
      </c>
      <c r="G127" s="214"/>
      <c r="H127" s="214" t="s">
        <v>562</v>
      </c>
      <c r="I127" s="214" t="s">
        <v>552</v>
      </c>
      <c r="J127" s="214">
        <v>15</v>
      </c>
      <c r="K127" s="255"/>
    </row>
    <row r="128" spans="2:11" ht="15" customHeight="1" x14ac:dyDescent="0.3">
      <c r="B128" s="253"/>
      <c r="C128" s="235" t="s">
        <v>563</v>
      </c>
      <c r="D128" s="235"/>
      <c r="E128" s="235"/>
      <c r="F128" s="236" t="s">
        <v>556</v>
      </c>
      <c r="G128" s="235"/>
      <c r="H128" s="235" t="s">
        <v>564</v>
      </c>
      <c r="I128" s="235" t="s">
        <v>552</v>
      </c>
      <c r="J128" s="235">
        <v>15</v>
      </c>
      <c r="K128" s="255"/>
    </row>
    <row r="129" spans="2:11" ht="15" customHeight="1" x14ac:dyDescent="0.3">
      <c r="B129" s="253"/>
      <c r="C129" s="235" t="s">
        <v>565</v>
      </c>
      <c r="D129" s="235"/>
      <c r="E129" s="235"/>
      <c r="F129" s="236" t="s">
        <v>556</v>
      </c>
      <c r="G129" s="235"/>
      <c r="H129" s="235" t="s">
        <v>566</v>
      </c>
      <c r="I129" s="235" t="s">
        <v>552</v>
      </c>
      <c r="J129" s="235">
        <v>20</v>
      </c>
      <c r="K129" s="255"/>
    </row>
    <row r="130" spans="2:11" ht="15" customHeight="1" x14ac:dyDescent="0.3">
      <c r="B130" s="253"/>
      <c r="C130" s="235" t="s">
        <v>567</v>
      </c>
      <c r="D130" s="235"/>
      <c r="E130" s="235"/>
      <c r="F130" s="236" t="s">
        <v>556</v>
      </c>
      <c r="G130" s="235"/>
      <c r="H130" s="235" t="s">
        <v>568</v>
      </c>
      <c r="I130" s="235" t="s">
        <v>552</v>
      </c>
      <c r="J130" s="235">
        <v>20</v>
      </c>
      <c r="K130" s="255"/>
    </row>
    <row r="131" spans="2:11" ht="15" customHeight="1" x14ac:dyDescent="0.3">
      <c r="B131" s="253"/>
      <c r="C131" s="214" t="s">
        <v>555</v>
      </c>
      <c r="D131" s="214"/>
      <c r="E131" s="214"/>
      <c r="F131" s="233" t="s">
        <v>556</v>
      </c>
      <c r="G131" s="214"/>
      <c r="H131" s="214" t="s">
        <v>589</v>
      </c>
      <c r="I131" s="214" t="s">
        <v>552</v>
      </c>
      <c r="J131" s="214">
        <v>50</v>
      </c>
      <c r="K131" s="255"/>
    </row>
    <row r="132" spans="2:11" ht="15" customHeight="1" x14ac:dyDescent="0.3">
      <c r="B132" s="253"/>
      <c r="C132" s="214" t="s">
        <v>569</v>
      </c>
      <c r="D132" s="214"/>
      <c r="E132" s="214"/>
      <c r="F132" s="233" t="s">
        <v>556</v>
      </c>
      <c r="G132" s="214"/>
      <c r="H132" s="214" t="s">
        <v>589</v>
      </c>
      <c r="I132" s="214" t="s">
        <v>552</v>
      </c>
      <c r="J132" s="214">
        <v>50</v>
      </c>
      <c r="K132" s="255"/>
    </row>
    <row r="133" spans="2:11" ht="15" customHeight="1" x14ac:dyDescent="0.3">
      <c r="B133" s="253"/>
      <c r="C133" s="214" t="s">
        <v>575</v>
      </c>
      <c r="D133" s="214"/>
      <c r="E133" s="214"/>
      <c r="F133" s="233" t="s">
        <v>556</v>
      </c>
      <c r="G133" s="214"/>
      <c r="H133" s="214" t="s">
        <v>589</v>
      </c>
      <c r="I133" s="214" t="s">
        <v>552</v>
      </c>
      <c r="J133" s="214">
        <v>50</v>
      </c>
      <c r="K133" s="255"/>
    </row>
    <row r="134" spans="2:11" ht="15" customHeight="1" x14ac:dyDescent="0.3">
      <c r="B134" s="253"/>
      <c r="C134" s="214" t="s">
        <v>577</v>
      </c>
      <c r="D134" s="214"/>
      <c r="E134" s="214"/>
      <c r="F134" s="233" t="s">
        <v>556</v>
      </c>
      <c r="G134" s="214"/>
      <c r="H134" s="214" t="s">
        <v>589</v>
      </c>
      <c r="I134" s="214" t="s">
        <v>552</v>
      </c>
      <c r="J134" s="214">
        <v>50</v>
      </c>
      <c r="K134" s="255"/>
    </row>
    <row r="135" spans="2:11" ht="15" customHeight="1" x14ac:dyDescent="0.3">
      <c r="B135" s="253"/>
      <c r="C135" s="214" t="s">
        <v>113</v>
      </c>
      <c r="D135" s="214"/>
      <c r="E135" s="214"/>
      <c r="F135" s="233" t="s">
        <v>556</v>
      </c>
      <c r="G135" s="214"/>
      <c r="H135" s="214" t="s">
        <v>602</v>
      </c>
      <c r="I135" s="214" t="s">
        <v>552</v>
      </c>
      <c r="J135" s="214">
        <v>255</v>
      </c>
      <c r="K135" s="255"/>
    </row>
    <row r="136" spans="2:11" ht="15" customHeight="1" x14ac:dyDescent="0.3">
      <c r="B136" s="253"/>
      <c r="C136" s="214" t="s">
        <v>579</v>
      </c>
      <c r="D136" s="214"/>
      <c r="E136" s="214"/>
      <c r="F136" s="233" t="s">
        <v>550</v>
      </c>
      <c r="G136" s="214"/>
      <c r="H136" s="214" t="s">
        <v>603</v>
      </c>
      <c r="I136" s="214" t="s">
        <v>581</v>
      </c>
      <c r="J136" s="214"/>
      <c r="K136" s="255"/>
    </row>
    <row r="137" spans="2:11" ht="15" customHeight="1" x14ac:dyDescent="0.3">
      <c r="B137" s="253"/>
      <c r="C137" s="214" t="s">
        <v>582</v>
      </c>
      <c r="D137" s="214"/>
      <c r="E137" s="214"/>
      <c r="F137" s="233" t="s">
        <v>550</v>
      </c>
      <c r="G137" s="214"/>
      <c r="H137" s="214" t="s">
        <v>604</v>
      </c>
      <c r="I137" s="214" t="s">
        <v>584</v>
      </c>
      <c r="J137" s="214"/>
      <c r="K137" s="255"/>
    </row>
    <row r="138" spans="2:11" ht="15" customHeight="1" x14ac:dyDescent="0.3">
      <c r="B138" s="253"/>
      <c r="C138" s="214" t="s">
        <v>585</v>
      </c>
      <c r="D138" s="214"/>
      <c r="E138" s="214"/>
      <c r="F138" s="233" t="s">
        <v>550</v>
      </c>
      <c r="G138" s="214"/>
      <c r="H138" s="214" t="s">
        <v>585</v>
      </c>
      <c r="I138" s="214" t="s">
        <v>584</v>
      </c>
      <c r="J138" s="214"/>
      <c r="K138" s="255"/>
    </row>
    <row r="139" spans="2:11" ht="15" customHeight="1" x14ac:dyDescent="0.3">
      <c r="B139" s="253"/>
      <c r="C139" s="214" t="s">
        <v>30</v>
      </c>
      <c r="D139" s="214"/>
      <c r="E139" s="214"/>
      <c r="F139" s="233" t="s">
        <v>550</v>
      </c>
      <c r="G139" s="214"/>
      <c r="H139" s="214" t="s">
        <v>605</v>
      </c>
      <c r="I139" s="214" t="s">
        <v>584</v>
      </c>
      <c r="J139" s="214"/>
      <c r="K139" s="255"/>
    </row>
    <row r="140" spans="2:11" ht="15" customHeight="1" x14ac:dyDescent="0.3">
      <c r="B140" s="253"/>
      <c r="C140" s="214" t="s">
        <v>606</v>
      </c>
      <c r="D140" s="214"/>
      <c r="E140" s="214"/>
      <c r="F140" s="233" t="s">
        <v>550</v>
      </c>
      <c r="G140" s="214"/>
      <c r="H140" s="214" t="s">
        <v>607</v>
      </c>
      <c r="I140" s="214" t="s">
        <v>584</v>
      </c>
      <c r="J140" s="214"/>
      <c r="K140" s="255"/>
    </row>
    <row r="141" spans="2:11" ht="15" customHeight="1" x14ac:dyDescent="0.3">
      <c r="B141" s="256"/>
      <c r="C141" s="257"/>
      <c r="D141" s="257"/>
      <c r="E141" s="257"/>
      <c r="F141" s="257"/>
      <c r="G141" s="257"/>
      <c r="H141" s="257"/>
      <c r="I141" s="257"/>
      <c r="J141" s="257"/>
      <c r="K141" s="258"/>
    </row>
    <row r="142" spans="2:11" ht="18.75" customHeight="1" x14ac:dyDescent="0.3">
      <c r="B142" s="210"/>
      <c r="C142" s="210"/>
      <c r="D142" s="210"/>
      <c r="E142" s="210"/>
      <c r="F142" s="245"/>
      <c r="G142" s="210"/>
      <c r="H142" s="210"/>
      <c r="I142" s="210"/>
      <c r="J142" s="210"/>
      <c r="K142" s="210"/>
    </row>
    <row r="143" spans="2:11" ht="18.75" customHeight="1" x14ac:dyDescent="0.3">
      <c r="B143" s="220"/>
      <c r="C143" s="220"/>
      <c r="D143" s="220"/>
      <c r="E143" s="220"/>
      <c r="F143" s="220"/>
      <c r="G143" s="220"/>
      <c r="H143" s="220"/>
      <c r="I143" s="220"/>
      <c r="J143" s="220"/>
      <c r="K143" s="220"/>
    </row>
    <row r="144" spans="2:11" ht="7.5" customHeight="1" x14ac:dyDescent="0.3">
      <c r="B144" s="221"/>
      <c r="C144" s="222"/>
      <c r="D144" s="222"/>
      <c r="E144" s="222"/>
      <c r="F144" s="222"/>
      <c r="G144" s="222"/>
      <c r="H144" s="222"/>
      <c r="I144" s="222"/>
      <c r="J144" s="222"/>
      <c r="K144" s="223"/>
    </row>
    <row r="145" spans="2:11" ht="45" customHeight="1" x14ac:dyDescent="0.3">
      <c r="B145" s="224"/>
      <c r="C145" s="365" t="s">
        <v>608</v>
      </c>
      <c r="D145" s="365"/>
      <c r="E145" s="365"/>
      <c r="F145" s="365"/>
      <c r="G145" s="365"/>
      <c r="H145" s="365"/>
      <c r="I145" s="365"/>
      <c r="J145" s="365"/>
      <c r="K145" s="225"/>
    </row>
    <row r="146" spans="2:11" ht="17.25" customHeight="1" x14ac:dyDescent="0.3">
      <c r="B146" s="224"/>
      <c r="C146" s="226" t="s">
        <v>544</v>
      </c>
      <c r="D146" s="226"/>
      <c r="E146" s="226"/>
      <c r="F146" s="226" t="s">
        <v>545</v>
      </c>
      <c r="G146" s="227"/>
      <c r="H146" s="226" t="s">
        <v>108</v>
      </c>
      <c r="I146" s="226" t="s">
        <v>49</v>
      </c>
      <c r="J146" s="226" t="s">
        <v>546</v>
      </c>
      <c r="K146" s="225"/>
    </row>
    <row r="147" spans="2:11" ht="17.25" customHeight="1" x14ac:dyDescent="0.3">
      <c r="B147" s="224"/>
      <c r="C147" s="228" t="s">
        <v>547</v>
      </c>
      <c r="D147" s="228"/>
      <c r="E147" s="228"/>
      <c r="F147" s="229" t="s">
        <v>548</v>
      </c>
      <c r="G147" s="230"/>
      <c r="H147" s="228"/>
      <c r="I147" s="228"/>
      <c r="J147" s="228" t="s">
        <v>549</v>
      </c>
      <c r="K147" s="225"/>
    </row>
    <row r="148" spans="2:11" ht="5.25" customHeight="1" x14ac:dyDescent="0.3">
      <c r="B148" s="234"/>
      <c r="C148" s="231"/>
      <c r="D148" s="231"/>
      <c r="E148" s="231"/>
      <c r="F148" s="231"/>
      <c r="G148" s="232"/>
      <c r="H148" s="231"/>
      <c r="I148" s="231"/>
      <c r="J148" s="231"/>
      <c r="K148" s="255"/>
    </row>
    <row r="149" spans="2:11" ht="15" customHeight="1" x14ac:dyDescent="0.3">
      <c r="B149" s="234"/>
      <c r="C149" s="259" t="s">
        <v>553</v>
      </c>
      <c r="D149" s="214"/>
      <c r="E149" s="214"/>
      <c r="F149" s="260" t="s">
        <v>550</v>
      </c>
      <c r="G149" s="214"/>
      <c r="H149" s="259" t="s">
        <v>589</v>
      </c>
      <c r="I149" s="259" t="s">
        <v>552</v>
      </c>
      <c r="J149" s="259">
        <v>120</v>
      </c>
      <c r="K149" s="255"/>
    </row>
    <row r="150" spans="2:11" ht="15" customHeight="1" x14ac:dyDescent="0.3">
      <c r="B150" s="234"/>
      <c r="C150" s="259" t="s">
        <v>598</v>
      </c>
      <c r="D150" s="214"/>
      <c r="E150" s="214"/>
      <c r="F150" s="260" t="s">
        <v>550</v>
      </c>
      <c r="G150" s="214"/>
      <c r="H150" s="259" t="s">
        <v>609</v>
      </c>
      <c r="I150" s="259" t="s">
        <v>552</v>
      </c>
      <c r="J150" s="259" t="s">
        <v>600</v>
      </c>
      <c r="K150" s="255"/>
    </row>
    <row r="151" spans="2:11" ht="15" customHeight="1" x14ac:dyDescent="0.3">
      <c r="B151" s="234"/>
      <c r="C151" s="259" t="s">
        <v>75</v>
      </c>
      <c r="D151" s="214"/>
      <c r="E151" s="214"/>
      <c r="F151" s="260" t="s">
        <v>550</v>
      </c>
      <c r="G151" s="214"/>
      <c r="H151" s="259" t="s">
        <v>610</v>
      </c>
      <c r="I151" s="259" t="s">
        <v>552</v>
      </c>
      <c r="J151" s="259" t="s">
        <v>600</v>
      </c>
      <c r="K151" s="255"/>
    </row>
    <row r="152" spans="2:11" ht="15" customHeight="1" x14ac:dyDescent="0.3">
      <c r="B152" s="234"/>
      <c r="C152" s="259" t="s">
        <v>555</v>
      </c>
      <c r="D152" s="214"/>
      <c r="E152" s="214"/>
      <c r="F152" s="260" t="s">
        <v>556</v>
      </c>
      <c r="G152" s="214"/>
      <c r="H152" s="259" t="s">
        <v>589</v>
      </c>
      <c r="I152" s="259" t="s">
        <v>552</v>
      </c>
      <c r="J152" s="259">
        <v>50</v>
      </c>
      <c r="K152" s="255"/>
    </row>
    <row r="153" spans="2:11" ht="15" customHeight="1" x14ac:dyDescent="0.3">
      <c r="B153" s="234"/>
      <c r="C153" s="259" t="s">
        <v>558</v>
      </c>
      <c r="D153" s="214"/>
      <c r="E153" s="214"/>
      <c r="F153" s="260" t="s">
        <v>550</v>
      </c>
      <c r="G153" s="214"/>
      <c r="H153" s="259" t="s">
        <v>589</v>
      </c>
      <c r="I153" s="259" t="s">
        <v>560</v>
      </c>
      <c r="J153" s="259"/>
      <c r="K153" s="255"/>
    </row>
    <row r="154" spans="2:11" ht="15" customHeight="1" x14ac:dyDescent="0.3">
      <c r="B154" s="234"/>
      <c r="C154" s="259" t="s">
        <v>569</v>
      </c>
      <c r="D154" s="214"/>
      <c r="E154" s="214"/>
      <c r="F154" s="260" t="s">
        <v>556</v>
      </c>
      <c r="G154" s="214"/>
      <c r="H154" s="259" t="s">
        <v>589</v>
      </c>
      <c r="I154" s="259" t="s">
        <v>552</v>
      </c>
      <c r="J154" s="259">
        <v>50</v>
      </c>
      <c r="K154" s="255"/>
    </row>
    <row r="155" spans="2:11" ht="15" customHeight="1" x14ac:dyDescent="0.3">
      <c r="B155" s="234"/>
      <c r="C155" s="259" t="s">
        <v>577</v>
      </c>
      <c r="D155" s="214"/>
      <c r="E155" s="214"/>
      <c r="F155" s="260" t="s">
        <v>556</v>
      </c>
      <c r="G155" s="214"/>
      <c r="H155" s="259" t="s">
        <v>589</v>
      </c>
      <c r="I155" s="259" t="s">
        <v>552</v>
      </c>
      <c r="J155" s="259">
        <v>50</v>
      </c>
      <c r="K155" s="255"/>
    </row>
    <row r="156" spans="2:11" ht="15" customHeight="1" x14ac:dyDescent="0.3">
      <c r="B156" s="234"/>
      <c r="C156" s="259" t="s">
        <v>575</v>
      </c>
      <c r="D156" s="214"/>
      <c r="E156" s="214"/>
      <c r="F156" s="260" t="s">
        <v>556</v>
      </c>
      <c r="G156" s="214"/>
      <c r="H156" s="259" t="s">
        <v>589</v>
      </c>
      <c r="I156" s="259" t="s">
        <v>552</v>
      </c>
      <c r="J156" s="259">
        <v>50</v>
      </c>
      <c r="K156" s="255"/>
    </row>
    <row r="157" spans="2:11" ht="15" customHeight="1" x14ac:dyDescent="0.3">
      <c r="B157" s="234"/>
      <c r="C157" s="259" t="s">
        <v>88</v>
      </c>
      <c r="D157" s="214"/>
      <c r="E157" s="214"/>
      <c r="F157" s="260" t="s">
        <v>550</v>
      </c>
      <c r="G157" s="214"/>
      <c r="H157" s="259" t="s">
        <v>611</v>
      </c>
      <c r="I157" s="259" t="s">
        <v>552</v>
      </c>
      <c r="J157" s="259" t="s">
        <v>612</v>
      </c>
      <c r="K157" s="255"/>
    </row>
    <row r="158" spans="2:11" ht="15" customHeight="1" x14ac:dyDescent="0.3">
      <c r="B158" s="234"/>
      <c r="C158" s="259" t="s">
        <v>613</v>
      </c>
      <c r="D158" s="214"/>
      <c r="E158" s="214"/>
      <c r="F158" s="260" t="s">
        <v>550</v>
      </c>
      <c r="G158" s="214"/>
      <c r="H158" s="259" t="s">
        <v>614</v>
      </c>
      <c r="I158" s="259" t="s">
        <v>584</v>
      </c>
      <c r="J158" s="259"/>
      <c r="K158" s="255"/>
    </row>
    <row r="159" spans="2:11" ht="15" customHeight="1" x14ac:dyDescent="0.3">
      <c r="B159" s="261"/>
      <c r="C159" s="243"/>
      <c r="D159" s="243"/>
      <c r="E159" s="243"/>
      <c r="F159" s="243"/>
      <c r="G159" s="243"/>
      <c r="H159" s="243"/>
      <c r="I159" s="243"/>
      <c r="J159" s="243"/>
      <c r="K159" s="262"/>
    </row>
    <row r="160" spans="2:11" ht="18.75" customHeight="1" x14ac:dyDescent="0.3">
      <c r="B160" s="210"/>
      <c r="C160" s="214"/>
      <c r="D160" s="214"/>
      <c r="E160" s="214"/>
      <c r="F160" s="233"/>
      <c r="G160" s="214"/>
      <c r="H160" s="214"/>
      <c r="I160" s="214"/>
      <c r="J160" s="214"/>
      <c r="K160" s="210"/>
    </row>
    <row r="161" spans="2:11" ht="18.75" customHeight="1" x14ac:dyDescent="0.3">
      <c r="B161" s="220"/>
      <c r="C161" s="220"/>
      <c r="D161" s="220"/>
      <c r="E161" s="220"/>
      <c r="F161" s="220"/>
      <c r="G161" s="220"/>
      <c r="H161" s="220"/>
      <c r="I161" s="220"/>
      <c r="J161" s="220"/>
      <c r="K161" s="220"/>
    </row>
    <row r="162" spans="2:11" ht="7.5" customHeight="1" x14ac:dyDescent="0.3">
      <c r="B162" s="202"/>
      <c r="C162" s="203"/>
      <c r="D162" s="203"/>
      <c r="E162" s="203"/>
      <c r="F162" s="203"/>
      <c r="G162" s="203"/>
      <c r="H162" s="203"/>
      <c r="I162" s="203"/>
      <c r="J162" s="203"/>
      <c r="K162" s="204"/>
    </row>
    <row r="163" spans="2:11" ht="45" customHeight="1" x14ac:dyDescent="0.3">
      <c r="B163" s="205"/>
      <c r="C163" s="360" t="s">
        <v>615</v>
      </c>
      <c r="D163" s="360"/>
      <c r="E163" s="360"/>
      <c r="F163" s="360"/>
      <c r="G163" s="360"/>
      <c r="H163" s="360"/>
      <c r="I163" s="360"/>
      <c r="J163" s="360"/>
      <c r="K163" s="206"/>
    </row>
    <row r="164" spans="2:11" ht="17.25" customHeight="1" x14ac:dyDescent="0.3">
      <c r="B164" s="205"/>
      <c r="C164" s="226" t="s">
        <v>544</v>
      </c>
      <c r="D164" s="226"/>
      <c r="E164" s="226"/>
      <c r="F164" s="226" t="s">
        <v>545</v>
      </c>
      <c r="G164" s="263"/>
      <c r="H164" s="264" t="s">
        <v>108</v>
      </c>
      <c r="I164" s="264" t="s">
        <v>49</v>
      </c>
      <c r="J164" s="226" t="s">
        <v>546</v>
      </c>
      <c r="K164" s="206"/>
    </row>
    <row r="165" spans="2:11" ht="17.25" customHeight="1" x14ac:dyDescent="0.3">
      <c r="B165" s="207"/>
      <c r="C165" s="228" t="s">
        <v>547</v>
      </c>
      <c r="D165" s="228"/>
      <c r="E165" s="228"/>
      <c r="F165" s="229" t="s">
        <v>548</v>
      </c>
      <c r="G165" s="265"/>
      <c r="H165" s="266"/>
      <c r="I165" s="266"/>
      <c r="J165" s="228" t="s">
        <v>549</v>
      </c>
      <c r="K165" s="208"/>
    </row>
    <row r="166" spans="2:11" ht="5.25" customHeight="1" x14ac:dyDescent="0.3">
      <c r="B166" s="234"/>
      <c r="C166" s="231"/>
      <c r="D166" s="231"/>
      <c r="E166" s="231"/>
      <c r="F166" s="231"/>
      <c r="G166" s="232"/>
      <c r="H166" s="231"/>
      <c r="I166" s="231"/>
      <c r="J166" s="231"/>
      <c r="K166" s="255"/>
    </row>
    <row r="167" spans="2:11" ht="15" customHeight="1" x14ac:dyDescent="0.3">
      <c r="B167" s="234"/>
      <c r="C167" s="214" t="s">
        <v>553</v>
      </c>
      <c r="D167" s="214"/>
      <c r="E167" s="214"/>
      <c r="F167" s="233" t="s">
        <v>550</v>
      </c>
      <c r="G167" s="214"/>
      <c r="H167" s="214" t="s">
        <v>589</v>
      </c>
      <c r="I167" s="214" t="s">
        <v>552</v>
      </c>
      <c r="J167" s="214">
        <v>120</v>
      </c>
      <c r="K167" s="255"/>
    </row>
    <row r="168" spans="2:11" ht="15" customHeight="1" x14ac:dyDescent="0.3">
      <c r="B168" s="234"/>
      <c r="C168" s="214" t="s">
        <v>598</v>
      </c>
      <c r="D168" s="214"/>
      <c r="E168" s="214"/>
      <c r="F168" s="233" t="s">
        <v>550</v>
      </c>
      <c r="G168" s="214"/>
      <c r="H168" s="214" t="s">
        <v>599</v>
      </c>
      <c r="I168" s="214" t="s">
        <v>552</v>
      </c>
      <c r="J168" s="214" t="s">
        <v>600</v>
      </c>
      <c r="K168" s="255"/>
    </row>
    <row r="169" spans="2:11" ht="15" customHeight="1" x14ac:dyDescent="0.3">
      <c r="B169" s="234"/>
      <c r="C169" s="214" t="s">
        <v>75</v>
      </c>
      <c r="D169" s="214"/>
      <c r="E169" s="214"/>
      <c r="F169" s="233" t="s">
        <v>550</v>
      </c>
      <c r="G169" s="214"/>
      <c r="H169" s="214" t="s">
        <v>616</v>
      </c>
      <c r="I169" s="214" t="s">
        <v>552</v>
      </c>
      <c r="J169" s="214" t="s">
        <v>600</v>
      </c>
      <c r="K169" s="255"/>
    </row>
    <row r="170" spans="2:11" ht="15" customHeight="1" x14ac:dyDescent="0.3">
      <c r="B170" s="234"/>
      <c r="C170" s="214" t="s">
        <v>555</v>
      </c>
      <c r="D170" s="214"/>
      <c r="E170" s="214"/>
      <c r="F170" s="233" t="s">
        <v>556</v>
      </c>
      <c r="G170" s="214"/>
      <c r="H170" s="214" t="s">
        <v>616</v>
      </c>
      <c r="I170" s="214" t="s">
        <v>552</v>
      </c>
      <c r="J170" s="214">
        <v>50</v>
      </c>
      <c r="K170" s="255"/>
    </row>
    <row r="171" spans="2:11" ht="15" customHeight="1" x14ac:dyDescent="0.3">
      <c r="B171" s="234"/>
      <c r="C171" s="214" t="s">
        <v>558</v>
      </c>
      <c r="D171" s="214"/>
      <c r="E171" s="214"/>
      <c r="F171" s="233" t="s">
        <v>550</v>
      </c>
      <c r="G171" s="214"/>
      <c r="H171" s="214" t="s">
        <v>616</v>
      </c>
      <c r="I171" s="214" t="s">
        <v>560</v>
      </c>
      <c r="J171" s="214"/>
      <c r="K171" s="255"/>
    </row>
    <row r="172" spans="2:11" ht="15" customHeight="1" x14ac:dyDescent="0.3">
      <c r="B172" s="234"/>
      <c r="C172" s="214" t="s">
        <v>569</v>
      </c>
      <c r="D172" s="214"/>
      <c r="E172" s="214"/>
      <c r="F172" s="233" t="s">
        <v>556</v>
      </c>
      <c r="G172" s="214"/>
      <c r="H172" s="214" t="s">
        <v>616</v>
      </c>
      <c r="I172" s="214" t="s">
        <v>552</v>
      </c>
      <c r="J172" s="214">
        <v>50</v>
      </c>
      <c r="K172" s="255"/>
    </row>
    <row r="173" spans="2:11" ht="15" customHeight="1" x14ac:dyDescent="0.3">
      <c r="B173" s="234"/>
      <c r="C173" s="214" t="s">
        <v>577</v>
      </c>
      <c r="D173" s="214"/>
      <c r="E173" s="214"/>
      <c r="F173" s="233" t="s">
        <v>556</v>
      </c>
      <c r="G173" s="214"/>
      <c r="H173" s="214" t="s">
        <v>616</v>
      </c>
      <c r="I173" s="214" t="s">
        <v>552</v>
      </c>
      <c r="J173" s="214">
        <v>50</v>
      </c>
      <c r="K173" s="255"/>
    </row>
    <row r="174" spans="2:11" ht="15" customHeight="1" x14ac:dyDescent="0.3">
      <c r="B174" s="234"/>
      <c r="C174" s="214" t="s">
        <v>575</v>
      </c>
      <c r="D174" s="214"/>
      <c r="E174" s="214"/>
      <c r="F174" s="233" t="s">
        <v>556</v>
      </c>
      <c r="G174" s="214"/>
      <c r="H174" s="214" t="s">
        <v>616</v>
      </c>
      <c r="I174" s="214" t="s">
        <v>552</v>
      </c>
      <c r="J174" s="214">
        <v>50</v>
      </c>
      <c r="K174" s="255"/>
    </row>
    <row r="175" spans="2:11" ht="15" customHeight="1" x14ac:dyDescent="0.3">
      <c r="B175" s="234"/>
      <c r="C175" s="214" t="s">
        <v>107</v>
      </c>
      <c r="D175" s="214"/>
      <c r="E175" s="214"/>
      <c r="F175" s="233" t="s">
        <v>550</v>
      </c>
      <c r="G175" s="214"/>
      <c r="H175" s="214" t="s">
        <v>617</v>
      </c>
      <c r="I175" s="214" t="s">
        <v>618</v>
      </c>
      <c r="J175" s="214"/>
      <c r="K175" s="255"/>
    </row>
    <row r="176" spans="2:11" ht="15" customHeight="1" x14ac:dyDescent="0.3">
      <c r="B176" s="234"/>
      <c r="C176" s="214" t="s">
        <v>49</v>
      </c>
      <c r="D176" s="214"/>
      <c r="E176" s="214"/>
      <c r="F176" s="233" t="s">
        <v>550</v>
      </c>
      <c r="G176" s="214"/>
      <c r="H176" s="214" t="s">
        <v>619</v>
      </c>
      <c r="I176" s="214" t="s">
        <v>620</v>
      </c>
      <c r="J176" s="214">
        <v>1</v>
      </c>
      <c r="K176" s="255"/>
    </row>
    <row r="177" spans="2:11" ht="15" customHeight="1" x14ac:dyDescent="0.3">
      <c r="B177" s="234"/>
      <c r="C177" s="214" t="s">
        <v>45</v>
      </c>
      <c r="D177" s="214"/>
      <c r="E177" s="214"/>
      <c r="F177" s="233" t="s">
        <v>550</v>
      </c>
      <c r="G177" s="214"/>
      <c r="H177" s="214" t="s">
        <v>621</v>
      </c>
      <c r="I177" s="214" t="s">
        <v>552</v>
      </c>
      <c r="J177" s="214">
        <v>20</v>
      </c>
      <c r="K177" s="255"/>
    </row>
    <row r="178" spans="2:11" ht="15" customHeight="1" x14ac:dyDescent="0.3">
      <c r="B178" s="234"/>
      <c r="C178" s="214" t="s">
        <v>108</v>
      </c>
      <c r="D178" s="214"/>
      <c r="E178" s="214"/>
      <c r="F178" s="233" t="s">
        <v>550</v>
      </c>
      <c r="G178" s="214"/>
      <c r="H178" s="214" t="s">
        <v>622</v>
      </c>
      <c r="I178" s="214" t="s">
        <v>552</v>
      </c>
      <c r="J178" s="214">
        <v>255</v>
      </c>
      <c r="K178" s="255"/>
    </row>
    <row r="179" spans="2:11" ht="15" customHeight="1" x14ac:dyDescent="0.3">
      <c r="B179" s="234"/>
      <c r="C179" s="214" t="s">
        <v>109</v>
      </c>
      <c r="D179" s="214"/>
      <c r="E179" s="214"/>
      <c r="F179" s="233" t="s">
        <v>550</v>
      </c>
      <c r="G179" s="214"/>
      <c r="H179" s="214" t="s">
        <v>515</v>
      </c>
      <c r="I179" s="214" t="s">
        <v>552</v>
      </c>
      <c r="J179" s="214">
        <v>10</v>
      </c>
      <c r="K179" s="255"/>
    </row>
    <row r="180" spans="2:11" ht="15" customHeight="1" x14ac:dyDescent="0.3">
      <c r="B180" s="234"/>
      <c r="C180" s="214" t="s">
        <v>110</v>
      </c>
      <c r="D180" s="214"/>
      <c r="E180" s="214"/>
      <c r="F180" s="233" t="s">
        <v>550</v>
      </c>
      <c r="G180" s="214"/>
      <c r="H180" s="214" t="s">
        <v>623</v>
      </c>
      <c r="I180" s="214" t="s">
        <v>584</v>
      </c>
      <c r="J180" s="214"/>
      <c r="K180" s="255"/>
    </row>
    <row r="181" spans="2:11" ht="15" customHeight="1" x14ac:dyDescent="0.3">
      <c r="B181" s="234"/>
      <c r="C181" s="214" t="s">
        <v>624</v>
      </c>
      <c r="D181" s="214"/>
      <c r="E181" s="214"/>
      <c r="F181" s="233" t="s">
        <v>550</v>
      </c>
      <c r="G181" s="214"/>
      <c r="H181" s="214" t="s">
        <v>625</v>
      </c>
      <c r="I181" s="214" t="s">
        <v>584</v>
      </c>
      <c r="J181" s="214"/>
      <c r="K181" s="255"/>
    </row>
    <row r="182" spans="2:11" ht="15" customHeight="1" x14ac:dyDescent="0.3">
      <c r="B182" s="234"/>
      <c r="C182" s="214" t="s">
        <v>613</v>
      </c>
      <c r="D182" s="214"/>
      <c r="E182" s="214"/>
      <c r="F182" s="233" t="s">
        <v>550</v>
      </c>
      <c r="G182" s="214"/>
      <c r="H182" s="214" t="s">
        <v>626</v>
      </c>
      <c r="I182" s="214" t="s">
        <v>584</v>
      </c>
      <c r="J182" s="214"/>
      <c r="K182" s="255"/>
    </row>
    <row r="183" spans="2:11" ht="15" customHeight="1" x14ac:dyDescent="0.3">
      <c r="B183" s="234"/>
      <c r="C183" s="214" t="s">
        <v>112</v>
      </c>
      <c r="D183" s="214"/>
      <c r="E183" s="214"/>
      <c r="F183" s="233" t="s">
        <v>556</v>
      </c>
      <c r="G183" s="214"/>
      <c r="H183" s="214" t="s">
        <v>627</v>
      </c>
      <c r="I183" s="214" t="s">
        <v>552</v>
      </c>
      <c r="J183" s="214">
        <v>50</v>
      </c>
      <c r="K183" s="255"/>
    </row>
    <row r="184" spans="2:11" ht="15" customHeight="1" x14ac:dyDescent="0.3">
      <c r="B184" s="234"/>
      <c r="C184" s="214" t="s">
        <v>628</v>
      </c>
      <c r="D184" s="214"/>
      <c r="E184" s="214"/>
      <c r="F184" s="233" t="s">
        <v>556</v>
      </c>
      <c r="G184" s="214"/>
      <c r="H184" s="214" t="s">
        <v>629</v>
      </c>
      <c r="I184" s="214" t="s">
        <v>630</v>
      </c>
      <c r="J184" s="214"/>
      <c r="K184" s="255"/>
    </row>
    <row r="185" spans="2:11" ht="15" customHeight="1" x14ac:dyDescent="0.3">
      <c r="B185" s="234"/>
      <c r="C185" s="214" t="s">
        <v>631</v>
      </c>
      <c r="D185" s="214"/>
      <c r="E185" s="214"/>
      <c r="F185" s="233" t="s">
        <v>556</v>
      </c>
      <c r="G185" s="214"/>
      <c r="H185" s="214" t="s">
        <v>632</v>
      </c>
      <c r="I185" s="214" t="s">
        <v>630</v>
      </c>
      <c r="J185" s="214"/>
      <c r="K185" s="255"/>
    </row>
    <row r="186" spans="2:11" ht="15" customHeight="1" x14ac:dyDescent="0.3">
      <c r="B186" s="234"/>
      <c r="C186" s="214" t="s">
        <v>633</v>
      </c>
      <c r="D186" s="214"/>
      <c r="E186" s="214"/>
      <c r="F186" s="233" t="s">
        <v>556</v>
      </c>
      <c r="G186" s="214"/>
      <c r="H186" s="214" t="s">
        <v>634</v>
      </c>
      <c r="I186" s="214" t="s">
        <v>630</v>
      </c>
      <c r="J186" s="214"/>
      <c r="K186" s="255"/>
    </row>
    <row r="187" spans="2:11" ht="15" customHeight="1" x14ac:dyDescent="0.3">
      <c r="B187" s="234"/>
      <c r="C187" s="267" t="s">
        <v>635</v>
      </c>
      <c r="D187" s="214"/>
      <c r="E187" s="214"/>
      <c r="F187" s="233" t="s">
        <v>556</v>
      </c>
      <c r="G187" s="214"/>
      <c r="H187" s="214" t="s">
        <v>636</v>
      </c>
      <c r="I187" s="214" t="s">
        <v>637</v>
      </c>
      <c r="J187" s="268" t="s">
        <v>638</v>
      </c>
      <c r="K187" s="255"/>
    </row>
    <row r="188" spans="2:11" ht="15" customHeight="1" x14ac:dyDescent="0.3">
      <c r="B188" s="234"/>
      <c r="C188" s="219" t="s">
        <v>34</v>
      </c>
      <c r="D188" s="214"/>
      <c r="E188" s="214"/>
      <c r="F188" s="233" t="s">
        <v>550</v>
      </c>
      <c r="G188" s="214"/>
      <c r="H188" s="210" t="s">
        <v>639</v>
      </c>
      <c r="I188" s="214" t="s">
        <v>640</v>
      </c>
      <c r="J188" s="214"/>
      <c r="K188" s="255"/>
    </row>
    <row r="189" spans="2:11" ht="15" customHeight="1" x14ac:dyDescent="0.3">
      <c r="B189" s="234"/>
      <c r="C189" s="219" t="s">
        <v>641</v>
      </c>
      <c r="D189" s="214"/>
      <c r="E189" s="214"/>
      <c r="F189" s="233" t="s">
        <v>550</v>
      </c>
      <c r="G189" s="214"/>
      <c r="H189" s="214" t="s">
        <v>642</v>
      </c>
      <c r="I189" s="214" t="s">
        <v>584</v>
      </c>
      <c r="J189" s="214"/>
      <c r="K189" s="255"/>
    </row>
    <row r="190" spans="2:11" ht="15" customHeight="1" x14ac:dyDescent="0.3">
      <c r="B190" s="234"/>
      <c r="C190" s="219" t="s">
        <v>643</v>
      </c>
      <c r="D190" s="214"/>
      <c r="E190" s="214"/>
      <c r="F190" s="233" t="s">
        <v>550</v>
      </c>
      <c r="G190" s="214"/>
      <c r="H190" s="214" t="s">
        <v>644</v>
      </c>
      <c r="I190" s="214" t="s">
        <v>584</v>
      </c>
      <c r="J190" s="214"/>
      <c r="K190" s="255"/>
    </row>
    <row r="191" spans="2:11" ht="15" customHeight="1" x14ac:dyDescent="0.3">
      <c r="B191" s="234"/>
      <c r="C191" s="219" t="s">
        <v>645</v>
      </c>
      <c r="D191" s="214"/>
      <c r="E191" s="214"/>
      <c r="F191" s="233" t="s">
        <v>556</v>
      </c>
      <c r="G191" s="214"/>
      <c r="H191" s="214" t="s">
        <v>646</v>
      </c>
      <c r="I191" s="214" t="s">
        <v>584</v>
      </c>
      <c r="J191" s="214"/>
      <c r="K191" s="255"/>
    </row>
    <row r="192" spans="2:11" ht="15" customHeight="1" x14ac:dyDescent="0.3">
      <c r="B192" s="261"/>
      <c r="C192" s="269"/>
      <c r="D192" s="243"/>
      <c r="E192" s="243"/>
      <c r="F192" s="243"/>
      <c r="G192" s="243"/>
      <c r="H192" s="243"/>
      <c r="I192" s="243"/>
      <c r="J192" s="243"/>
      <c r="K192" s="262"/>
    </row>
    <row r="193" spans="2:11" ht="18.75" customHeight="1" x14ac:dyDescent="0.3">
      <c r="B193" s="210"/>
      <c r="C193" s="214"/>
      <c r="D193" s="214"/>
      <c r="E193" s="214"/>
      <c r="F193" s="233"/>
      <c r="G193" s="214"/>
      <c r="H193" s="214"/>
      <c r="I193" s="214"/>
      <c r="J193" s="214"/>
      <c r="K193" s="210"/>
    </row>
    <row r="194" spans="2:11" ht="18.75" customHeight="1" x14ac:dyDescent="0.3">
      <c r="B194" s="210"/>
      <c r="C194" s="214"/>
      <c r="D194" s="214"/>
      <c r="E194" s="214"/>
      <c r="F194" s="233"/>
      <c r="G194" s="214"/>
      <c r="H194" s="214"/>
      <c r="I194" s="214"/>
      <c r="J194" s="214"/>
      <c r="K194" s="210"/>
    </row>
    <row r="195" spans="2:11" ht="18.75" customHeight="1" x14ac:dyDescent="0.3">
      <c r="B195" s="220"/>
      <c r="C195" s="220"/>
      <c r="D195" s="220"/>
      <c r="E195" s="220"/>
      <c r="F195" s="220"/>
      <c r="G195" s="220"/>
      <c r="H195" s="220"/>
      <c r="I195" s="220"/>
      <c r="J195" s="220"/>
      <c r="K195" s="220"/>
    </row>
    <row r="196" spans="2:11" x14ac:dyDescent="0.3">
      <c r="B196" s="202"/>
      <c r="C196" s="203"/>
      <c r="D196" s="203"/>
      <c r="E196" s="203"/>
      <c r="F196" s="203"/>
      <c r="G196" s="203"/>
      <c r="H196" s="203"/>
      <c r="I196" s="203"/>
      <c r="J196" s="203"/>
      <c r="K196" s="204"/>
    </row>
    <row r="197" spans="2:11" ht="21" x14ac:dyDescent="0.3">
      <c r="B197" s="205"/>
      <c r="C197" s="360" t="s">
        <v>647</v>
      </c>
      <c r="D197" s="360"/>
      <c r="E197" s="360"/>
      <c r="F197" s="360"/>
      <c r="G197" s="360"/>
      <c r="H197" s="360"/>
      <c r="I197" s="360"/>
      <c r="J197" s="360"/>
      <c r="K197" s="206"/>
    </row>
    <row r="198" spans="2:11" ht="25.5" customHeight="1" x14ac:dyDescent="0.3">
      <c r="B198" s="205"/>
      <c r="C198" s="270" t="s">
        <v>648</v>
      </c>
      <c r="D198" s="270"/>
      <c r="E198" s="270"/>
      <c r="F198" s="270" t="s">
        <v>649</v>
      </c>
      <c r="G198" s="271"/>
      <c r="H198" s="366" t="s">
        <v>650</v>
      </c>
      <c r="I198" s="366"/>
      <c r="J198" s="366"/>
      <c r="K198" s="206"/>
    </row>
    <row r="199" spans="2:11" ht="5.25" customHeight="1" x14ac:dyDescent="0.3">
      <c r="B199" s="234"/>
      <c r="C199" s="231"/>
      <c r="D199" s="231"/>
      <c r="E199" s="231"/>
      <c r="F199" s="231"/>
      <c r="G199" s="214"/>
      <c r="H199" s="231"/>
      <c r="I199" s="231"/>
      <c r="J199" s="231"/>
      <c r="K199" s="255"/>
    </row>
    <row r="200" spans="2:11" ht="15" customHeight="1" x14ac:dyDescent="0.3">
      <c r="B200" s="234"/>
      <c r="C200" s="214" t="s">
        <v>640</v>
      </c>
      <c r="D200" s="214"/>
      <c r="E200" s="214"/>
      <c r="F200" s="233" t="s">
        <v>35</v>
      </c>
      <c r="G200" s="214"/>
      <c r="H200" s="363" t="s">
        <v>651</v>
      </c>
      <c r="I200" s="363"/>
      <c r="J200" s="363"/>
      <c r="K200" s="255"/>
    </row>
    <row r="201" spans="2:11" ht="15" customHeight="1" x14ac:dyDescent="0.3">
      <c r="B201" s="234"/>
      <c r="C201" s="240"/>
      <c r="D201" s="214"/>
      <c r="E201" s="214"/>
      <c r="F201" s="233" t="s">
        <v>36</v>
      </c>
      <c r="G201" s="214"/>
      <c r="H201" s="363" t="s">
        <v>652</v>
      </c>
      <c r="I201" s="363"/>
      <c r="J201" s="363"/>
      <c r="K201" s="255"/>
    </row>
    <row r="202" spans="2:11" ht="15" customHeight="1" x14ac:dyDescent="0.3">
      <c r="B202" s="234"/>
      <c r="C202" s="240"/>
      <c r="D202" s="214"/>
      <c r="E202" s="214"/>
      <c r="F202" s="233" t="s">
        <v>39</v>
      </c>
      <c r="G202" s="214"/>
      <c r="H202" s="363" t="s">
        <v>653</v>
      </c>
      <c r="I202" s="363"/>
      <c r="J202" s="363"/>
      <c r="K202" s="255"/>
    </row>
    <row r="203" spans="2:11" ht="15" customHeight="1" x14ac:dyDescent="0.3">
      <c r="B203" s="234"/>
      <c r="C203" s="214"/>
      <c r="D203" s="214"/>
      <c r="E203" s="214"/>
      <c r="F203" s="233" t="s">
        <v>37</v>
      </c>
      <c r="G203" s="214"/>
      <c r="H203" s="363" t="s">
        <v>654</v>
      </c>
      <c r="I203" s="363"/>
      <c r="J203" s="363"/>
      <c r="K203" s="255"/>
    </row>
    <row r="204" spans="2:11" ht="15" customHeight="1" x14ac:dyDescent="0.3">
      <c r="B204" s="234"/>
      <c r="C204" s="214"/>
      <c r="D204" s="214"/>
      <c r="E204" s="214"/>
      <c r="F204" s="233" t="s">
        <v>38</v>
      </c>
      <c r="G204" s="214"/>
      <c r="H204" s="363" t="s">
        <v>655</v>
      </c>
      <c r="I204" s="363"/>
      <c r="J204" s="363"/>
      <c r="K204" s="255"/>
    </row>
    <row r="205" spans="2:11" ht="15" customHeight="1" x14ac:dyDescent="0.3">
      <c r="B205" s="234"/>
      <c r="C205" s="214"/>
      <c r="D205" s="214"/>
      <c r="E205" s="214"/>
      <c r="F205" s="233"/>
      <c r="G205" s="214"/>
      <c r="H205" s="214"/>
      <c r="I205" s="214"/>
      <c r="J205" s="214"/>
      <c r="K205" s="255"/>
    </row>
    <row r="206" spans="2:11" ht="15" customHeight="1" x14ac:dyDescent="0.3">
      <c r="B206" s="234"/>
      <c r="C206" s="214" t="s">
        <v>596</v>
      </c>
      <c r="D206" s="214"/>
      <c r="E206" s="214"/>
      <c r="F206" s="233" t="s">
        <v>69</v>
      </c>
      <c r="G206" s="214"/>
      <c r="H206" s="363" t="s">
        <v>656</v>
      </c>
      <c r="I206" s="363"/>
      <c r="J206" s="363"/>
      <c r="K206" s="255"/>
    </row>
    <row r="207" spans="2:11" ht="15" customHeight="1" x14ac:dyDescent="0.3">
      <c r="B207" s="234"/>
      <c r="C207" s="240"/>
      <c r="D207" s="214"/>
      <c r="E207" s="214"/>
      <c r="F207" s="233" t="s">
        <v>496</v>
      </c>
      <c r="G207" s="214"/>
      <c r="H207" s="363" t="s">
        <v>497</v>
      </c>
      <c r="I207" s="363"/>
      <c r="J207" s="363"/>
      <c r="K207" s="255"/>
    </row>
    <row r="208" spans="2:11" ht="15" customHeight="1" x14ac:dyDescent="0.3">
      <c r="B208" s="234"/>
      <c r="C208" s="214"/>
      <c r="D208" s="214"/>
      <c r="E208" s="214"/>
      <c r="F208" s="233" t="s">
        <v>494</v>
      </c>
      <c r="G208" s="214"/>
      <c r="H208" s="363" t="s">
        <v>657</v>
      </c>
      <c r="I208" s="363"/>
      <c r="J208" s="363"/>
      <c r="K208" s="255"/>
    </row>
    <row r="209" spans="2:11" ht="15" customHeight="1" x14ac:dyDescent="0.3">
      <c r="B209" s="272"/>
      <c r="C209" s="240"/>
      <c r="D209" s="240"/>
      <c r="E209" s="240"/>
      <c r="F209" s="233" t="s">
        <v>498</v>
      </c>
      <c r="G209" s="219"/>
      <c r="H209" s="367" t="s">
        <v>499</v>
      </c>
      <c r="I209" s="367"/>
      <c r="J209" s="367"/>
      <c r="K209" s="273"/>
    </row>
    <row r="210" spans="2:11" ht="15" customHeight="1" x14ac:dyDescent="0.3">
      <c r="B210" s="272"/>
      <c r="C210" s="240"/>
      <c r="D210" s="240"/>
      <c r="E210" s="240"/>
      <c r="F210" s="233" t="s">
        <v>481</v>
      </c>
      <c r="G210" s="219"/>
      <c r="H210" s="367" t="s">
        <v>658</v>
      </c>
      <c r="I210" s="367"/>
      <c r="J210" s="367"/>
      <c r="K210" s="273"/>
    </row>
    <row r="211" spans="2:11" ht="15" customHeight="1" x14ac:dyDescent="0.3">
      <c r="B211" s="272"/>
      <c r="C211" s="240"/>
      <c r="D211" s="240"/>
      <c r="E211" s="240"/>
      <c r="F211" s="274"/>
      <c r="G211" s="219"/>
      <c r="H211" s="275"/>
      <c r="I211" s="275"/>
      <c r="J211" s="275"/>
      <c r="K211" s="273"/>
    </row>
    <row r="212" spans="2:11" ht="15" customHeight="1" x14ac:dyDescent="0.3">
      <c r="B212" s="272"/>
      <c r="C212" s="214" t="s">
        <v>620</v>
      </c>
      <c r="D212" s="240"/>
      <c r="E212" s="240"/>
      <c r="F212" s="233">
        <v>1</v>
      </c>
      <c r="G212" s="219"/>
      <c r="H212" s="367" t="s">
        <v>659</v>
      </c>
      <c r="I212" s="367"/>
      <c r="J212" s="367"/>
      <c r="K212" s="273"/>
    </row>
    <row r="213" spans="2:11" ht="15" customHeight="1" x14ac:dyDescent="0.3">
      <c r="B213" s="272"/>
      <c r="C213" s="240"/>
      <c r="D213" s="240"/>
      <c r="E213" s="240"/>
      <c r="F213" s="233">
        <v>2</v>
      </c>
      <c r="G213" s="219"/>
      <c r="H213" s="367" t="s">
        <v>660</v>
      </c>
      <c r="I213" s="367"/>
      <c r="J213" s="367"/>
      <c r="K213" s="273"/>
    </row>
    <row r="214" spans="2:11" ht="15" customHeight="1" x14ac:dyDescent="0.3">
      <c r="B214" s="272"/>
      <c r="C214" s="240"/>
      <c r="D214" s="240"/>
      <c r="E214" s="240"/>
      <c r="F214" s="233">
        <v>3</v>
      </c>
      <c r="G214" s="219"/>
      <c r="H214" s="367" t="s">
        <v>661</v>
      </c>
      <c r="I214" s="367"/>
      <c r="J214" s="367"/>
      <c r="K214" s="273"/>
    </row>
    <row r="215" spans="2:11" ht="15" customHeight="1" x14ac:dyDescent="0.3">
      <c r="B215" s="272"/>
      <c r="C215" s="240"/>
      <c r="D215" s="240"/>
      <c r="E215" s="240"/>
      <c r="F215" s="233">
        <v>4</v>
      </c>
      <c r="G215" s="219"/>
      <c r="H215" s="367" t="s">
        <v>662</v>
      </c>
      <c r="I215" s="367"/>
      <c r="J215" s="367"/>
      <c r="K215" s="273"/>
    </row>
    <row r="216" spans="2:11" ht="12.75" customHeight="1" x14ac:dyDescent="0.3">
      <c r="B216" s="276"/>
      <c r="C216" s="277"/>
      <c r="D216" s="277"/>
      <c r="E216" s="277"/>
      <c r="F216" s="277"/>
      <c r="G216" s="277"/>
      <c r="H216" s="277"/>
      <c r="I216" s="277"/>
      <c r="J216" s="277"/>
      <c r="K216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Limnigraf</vt:lpstr>
      <vt:lpstr>Pokyny pro vyplnění</vt:lpstr>
      <vt:lpstr>Limnigraf!Názvy_tisku</vt:lpstr>
      <vt:lpstr>'Rekapitulace stavby'!Názvy_tisku</vt:lpstr>
      <vt:lpstr>Limnigraf!Oblast_tisku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Jendruscak, Michal</dc:creator>
  <cp:lastModifiedBy>Mrkva Josef</cp:lastModifiedBy>
  <dcterms:created xsi:type="dcterms:W3CDTF">2018-07-12T11:48:48Z</dcterms:created>
  <dcterms:modified xsi:type="dcterms:W3CDTF">2020-03-11T11:12:22Z</dcterms:modified>
</cp:coreProperties>
</file>